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3\2116 NOVELCIJA INDUSTRIJSKA GROSUPLJE\07 PZI_novelacija 2025\0.2.1 ZBIRNI NAČRT GRADBENIŠTVA\01 TEKSTUALNI DEL\2025-09-18_oddaja PZI (korekcija plocnika 1,60m)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state="hidden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PREDDELA'!$B$27</definedName>
    <definedName name="_1.4_Predhodna_dela">'1. PREDDELA'!#REF!</definedName>
    <definedName name="_1.5_Geotehnika_predorov">'1. PREDDELA'!#REF!</definedName>
    <definedName name="_1_preddela_1" localSheetId="1">'1. PREDDELA'!$B$2:$F$33</definedName>
    <definedName name="_1_preddela_1" localSheetId="2">'2. ZEMELJSKA DELA'!$B$2:$F$38</definedName>
    <definedName name="_1_preddela_1" localSheetId="3">'3. VOZIŠČNE KONSTRUKCIJE'!$B$2:$F$35</definedName>
    <definedName name="_1_preddela_1" localSheetId="4">'4. ODVODNJAVANJE'!$B$2:$F$15</definedName>
    <definedName name="_1_preddela_1" localSheetId="5">'5. GRADBENA IN OBRTNIŠKA DELA'!$B$2:$F$4</definedName>
    <definedName name="_1_preddela_1" localSheetId="6">'6. OPREMA CEST'!$B$2:$F$24</definedName>
    <definedName name="_1_preddela_1" localSheetId="7">'7. TUJE STORITVE'!$B$2:$F$23</definedName>
    <definedName name="_1_preddela_2" localSheetId="5">'5. GRADBENA IN OBRTNIŠKA DELA'!$B$2:$F$15</definedName>
    <definedName name="_2.1_Izkopi">'2. ZEMELJSKA DELA'!$B$6</definedName>
    <definedName name="_2.2_Planum_tal">'2. ZEMELJSKA DELA'!$B$12</definedName>
    <definedName name="_2.3_ločilne_drenažne_filterske_plasti">'2. ZEMELJSKA DELA'!$B$17</definedName>
    <definedName name="_2.4_Nasipi_zasipi_posteljica">'2. ZEMELJSKA DELA'!$B$21</definedName>
    <definedName name="_2.5_Brežine_zelenice">'2. ZEMELJSKA DELA'!$B$26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DELA'!$B$31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KONSTRUKCIJE'!#REF!</definedName>
    <definedName name="_4.1_Površinsko_odvodnjavanje">'4. ODVODNJAVANJE'!#REF!</definedName>
    <definedName name="_4.2_Drenaže">'4. ODVODNJAVANJE'!$B$6</definedName>
    <definedName name="_4.3_Kanalizacija">'4. ODVODNJAVANJE'!#REF!</definedName>
    <definedName name="_4.4_Jaški">'4. ODVODNJAVANJE'!$B$11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CEST'!$B$13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STORITVE'!$B$14</definedName>
    <definedName name="_xlnm._FilterDatabase" localSheetId="1" hidden="1">'1. PREDDELA'!$E$1:$G$33</definedName>
    <definedName name="_xlnm._FilterDatabase" localSheetId="2" hidden="1">'2. ZEMELJSKA DELA'!$E$1:$G$38</definedName>
    <definedName name="_xlnm._FilterDatabase" localSheetId="3" hidden="1">'3. VOZIŠČNE KONSTRUKCIJE'!$E$1:$G$35</definedName>
    <definedName name="_xlnm._FilterDatabase" localSheetId="4" hidden="1">'4. ODVODNJAVANJE'!$E$1:$G$15</definedName>
    <definedName name="_xlnm._FilterDatabase" localSheetId="5" hidden="1">'5. GRADBENA IN OBRTNIŠKA DELA'!$E$1:$G$13</definedName>
    <definedName name="_xlnm._FilterDatabase" localSheetId="6" hidden="1">'6. OPREMA CEST'!$E$1:$G$24</definedName>
    <definedName name="_xlnm._FilterDatabase" localSheetId="7" hidden="1">'7. TUJE STORITVE'!$E$1:$G$23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PREDDELA'!$B$27</definedName>
    <definedName name="_xlnm.Print_Area" localSheetId="5">'5. GRADBENA IN OBRTNIŠKA DELA'!$A$1:$G$15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52511"/>
</workbook>
</file>

<file path=xl/calcChain.xml><?xml version="1.0" encoding="utf-8"?>
<calcChain xmlns="http://schemas.openxmlformats.org/spreadsheetml/2006/main">
  <c r="E33" i="4" l="1"/>
  <c r="E36" i="4"/>
  <c r="E35" i="4"/>
  <c r="E34" i="4"/>
  <c r="E23" i="4"/>
  <c r="E19" i="4"/>
  <c r="E15" i="4"/>
  <c r="E14" i="4"/>
  <c r="E10" i="4"/>
  <c r="E9" i="4"/>
  <c r="E29" i="5"/>
  <c r="E27" i="5"/>
  <c r="E23" i="5"/>
  <c r="E10" i="5"/>
  <c r="E8" i="4" l="1"/>
  <c r="E17" i="8" l="1"/>
  <c r="G21" i="8"/>
  <c r="E33" i="5" l="1"/>
  <c r="E19" i="5" l="1"/>
  <c r="E22" i="2"/>
  <c r="E25" i="2"/>
  <c r="E24" i="4" l="1"/>
  <c r="E12" i="9"/>
  <c r="G20" i="9" l="1"/>
  <c r="G19" i="9"/>
  <c r="G13" i="7" l="1"/>
  <c r="G12" i="7"/>
  <c r="G11" i="7"/>
  <c r="G10" i="7"/>
  <c r="G9" i="7"/>
  <c r="G8" i="7"/>
  <c r="G7" i="7"/>
  <c r="G6" i="7"/>
  <c r="G5" i="7"/>
  <c r="F15" i="7" l="1"/>
  <c r="H22" i="1" s="1"/>
  <c r="E9" i="5" l="1"/>
  <c r="G21" i="9" l="1"/>
  <c r="E24" i="2" l="1"/>
  <c r="E9" i="6" l="1"/>
  <c r="E28" i="5" l="1"/>
  <c r="E7" i="9" l="1"/>
  <c r="E5" i="9"/>
  <c r="E29" i="4"/>
  <c r="E11" i="9" l="1"/>
  <c r="E10" i="9"/>
  <c r="E9" i="9" l="1"/>
  <c r="E9" i="2" l="1"/>
  <c r="G15" i="4" l="1"/>
  <c r="G31" i="2" l="1"/>
  <c r="G16" i="9" l="1"/>
  <c r="G17" i="9"/>
  <c r="G18" i="9"/>
  <c r="G12" i="9"/>
  <c r="G8" i="9"/>
  <c r="G15" i="8"/>
  <c r="G16" i="8"/>
  <c r="G17" i="8"/>
  <c r="G18" i="8"/>
  <c r="G19" i="8"/>
  <c r="G20" i="8"/>
  <c r="G22" i="8"/>
  <c r="G8" i="8"/>
  <c r="G9" i="8"/>
  <c r="G10" i="8"/>
  <c r="G11" i="8"/>
  <c r="G33" i="4"/>
  <c r="G34" i="4"/>
  <c r="G35" i="4"/>
  <c r="G36" i="4"/>
  <c r="G13" i="6"/>
  <c r="G8" i="6"/>
  <c r="G9" i="6"/>
  <c r="G33" i="5"/>
  <c r="G27" i="5"/>
  <c r="G28" i="5"/>
  <c r="G29" i="5"/>
  <c r="G23" i="5"/>
  <c r="G19" i="5"/>
  <c r="G14" i="5"/>
  <c r="G9" i="5"/>
  <c r="G10" i="5"/>
  <c r="G28" i="4"/>
  <c r="G29" i="4"/>
  <c r="G23" i="4"/>
  <c r="G24" i="4"/>
  <c r="G19" i="4"/>
  <c r="G14" i="4"/>
  <c r="G8" i="4"/>
  <c r="G9" i="4"/>
  <c r="G10" i="4"/>
  <c r="G30" i="2"/>
  <c r="G23" i="2"/>
  <c r="G24" i="2"/>
  <c r="G25" i="2"/>
  <c r="G22" i="2"/>
  <c r="G17" i="2"/>
  <c r="G18" i="2"/>
  <c r="G16" i="2"/>
  <c r="G8" i="2"/>
  <c r="G9" i="2"/>
  <c r="G10" i="2"/>
  <c r="G11" i="2"/>
  <c r="E15" i="9"/>
  <c r="E14" i="9"/>
  <c r="E13" i="9"/>
  <c r="E6" i="9"/>
  <c r="E14" i="8"/>
  <c r="E13" i="8"/>
  <c r="E12" i="8"/>
  <c r="E7" i="8"/>
  <c r="E6" i="8"/>
  <c r="E5" i="8"/>
  <c r="E11" i="6"/>
  <c r="E7" i="6"/>
  <c r="E6" i="6"/>
  <c r="E5" i="6"/>
  <c r="E32" i="5"/>
  <c r="E31" i="5"/>
  <c r="E30" i="5"/>
  <c r="E18" i="5"/>
  <c r="E17" i="5"/>
  <c r="E13" i="5"/>
  <c r="E12" i="5"/>
  <c r="E27" i="4"/>
  <c r="E26" i="4"/>
  <c r="E25" i="4"/>
  <c r="E29" i="2"/>
  <c r="E28" i="2"/>
  <c r="E21" i="2"/>
  <c r="E20" i="2"/>
  <c r="E19" i="2"/>
  <c r="E15" i="2"/>
  <c r="E14" i="2"/>
  <c r="E7" i="2"/>
  <c r="E6" i="2"/>
  <c r="E5" i="2"/>
  <c r="F15" i="6" l="1"/>
  <c r="F24" i="8"/>
  <c r="H24" i="1" s="1"/>
  <c r="F38" i="4"/>
  <c r="H16" i="1" s="1"/>
  <c r="F35" i="5" l="1"/>
  <c r="H18" i="1" s="1"/>
  <c r="F33" i="2"/>
  <c r="H14" i="1" s="1"/>
  <c r="H20" i="1"/>
  <c r="F23" i="9" l="1"/>
  <c r="H26" i="1" s="1"/>
  <c r="H28" i="1" l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8" name="1_preddela3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<sst xmlns="http://schemas.openxmlformats.org/spreadsheetml/2006/main" count="322" uniqueCount="215">
  <si>
    <t>1.   PREDDELA</t>
  </si>
  <si>
    <t>km</t>
  </si>
  <si>
    <t>11 121</t>
  </si>
  <si>
    <t>11 131</t>
  </si>
  <si>
    <t>kos</t>
  </si>
  <si>
    <t>11 221</t>
  </si>
  <si>
    <t>11 631</t>
  </si>
  <si>
    <t>ura</t>
  </si>
  <si>
    <t>12 111</t>
  </si>
  <si>
    <t>m2</t>
  </si>
  <si>
    <t>12 122</t>
  </si>
  <si>
    <t>m1</t>
  </si>
  <si>
    <t>m3</t>
  </si>
  <si>
    <t>12 311</t>
  </si>
  <si>
    <t>12 323</t>
  </si>
  <si>
    <t>12 373</t>
  </si>
  <si>
    <t>12 383</t>
  </si>
  <si>
    <t>dan</t>
  </si>
  <si>
    <t>13 113</t>
  </si>
  <si>
    <t>1.1 Geodetska dela</t>
  </si>
  <si>
    <t>1.2  Čiščenje terena</t>
  </si>
  <si>
    <t>1.2.1 Odstranitev grmovja, dreves, vej in panjev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</si>
  <si>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</si>
  <si>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</si>
  <si>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</si>
  <si>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</si>
  <si>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</si>
  <si>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</si>
  <si>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</si>
  <si>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</si>
  <si>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</si>
  <si>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</si>
  <si>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</si>
  <si>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</si>
  <si>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</si>
  <si>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</si>
  <si>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redko porasli površini (do 50 % pokritega tlorisa) - ročno
</t>
  </si>
  <si>
    <t xml:space="preserve">Odstranitev grmovja na gosto porasli površini (nad 50 % pokritega tlorisa) - strojno
</t>
  </si>
  <si>
    <t xml:space="preserve">Rezkanje in odvoz asfaltne krovne plasti v debelini 8 do 10 cm 
</t>
  </si>
  <si>
    <t>SKUPAJ PREDDELA:</t>
  </si>
  <si>
    <t>2.   ZEMELJSKA DELA</t>
  </si>
  <si>
    <t>21 114</t>
  </si>
  <si>
    <t>2.2  Planum temeljnih tal</t>
  </si>
  <si>
    <t>21 224</t>
  </si>
  <si>
    <t>21 314</t>
  </si>
  <si>
    <t>22 112</t>
  </si>
  <si>
    <t>23 313</t>
  </si>
  <si>
    <t>24 112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</si>
  <si>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</si>
  <si>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</si>
  <si>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</si>
  <si>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</si>
  <si>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</si>
  <si>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</si>
  <si>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</si>
  <si>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</si>
  <si>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SKUPAJ ZEMELJSKA DELA:</t>
  </si>
  <si>
    <t xml:space="preserve">Površinski izkop plodne zemljine – 1. kategorije – strojno z nakladanjem
</t>
  </si>
  <si>
    <t xml:space="preserve">Ureditev planuma temeljnih tal vezljive zemljine – 3. kategorije
</t>
  </si>
  <si>
    <t xml:space="preserve">Dobava in vgraditev geotekstilije za ločilno plast (po načrtu), natezna trdnost nad 14 do 16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</si>
  <si>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</si>
  <si>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</si>
  <si>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</si>
  <si>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</si>
  <si>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</si>
  <si>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</si>
  <si>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</si>
  <si>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</si>
  <si>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4.2  Globinsko odvodnjavanje - drenaže</t>
  </si>
  <si>
    <t>42 133</t>
  </si>
  <si>
    <t>42 311</t>
  </si>
  <si>
    <t>4.4  Jaški</t>
  </si>
  <si>
    <t>44 992</t>
  </si>
  <si>
    <t xml:space="preserve">Zasip cevne drenaže z zmesjo kamnitih zrn, obvito z geosintetikom, z 0,1 do 0,2 m3/m1, po načrtu
</t>
  </si>
  <si>
    <t>5.   GRADBENA IN OBRTNIŠKA DELA</t>
  </si>
  <si>
    <t>59 981</t>
  </si>
  <si>
    <t>59 982</t>
  </si>
  <si>
    <t>Izdelava navidezne rege z zaključnim trakom za rege</t>
  </si>
  <si>
    <t>59 983</t>
  </si>
  <si>
    <t>Izdelava navidezne rege z valovito ploščo v sredini</t>
  </si>
  <si>
    <t>59 986</t>
  </si>
  <si>
    <t>Izdelava navidezne rege ………… po načrtu</t>
  </si>
  <si>
    <t>59 991</t>
  </si>
  <si>
    <t>Izdelava delovnega stika pri izolacijskih trakovih na steni</t>
  </si>
  <si>
    <t>59 992</t>
  </si>
  <si>
    <t>59 993</t>
  </si>
  <si>
    <t>59 996</t>
  </si>
  <si>
    <t>Izdelava delovnega stika stene…………… po načrtu</t>
  </si>
  <si>
    <t>59 997</t>
  </si>
  <si>
    <t>Izdelava delovnega stika plošče……………. po načrtu</t>
  </si>
  <si>
    <t>SKUPAJ GRADBENA IN OBRTNIŠKA DELA:</t>
  </si>
  <si>
    <t>SKUPAJ ODVODNJAVANJE:</t>
  </si>
  <si>
    <t>SKUPAJ VOZIŠČNE KONSTRUKCIJE:</t>
  </si>
  <si>
    <t>3.1  Nosilne plasti</t>
  </si>
  <si>
    <t xml:space="preserve">Izdelava navidezne rege s tesnilnim trakom na zasuti strani, brez izolacijskih trakov
</t>
  </si>
  <si>
    <t xml:space="preserve">Izdelava delovnega stika s pločevino 300/1 mm, brez izolacijskih trakov
</t>
  </si>
  <si>
    <t xml:space="preserve">Izdelava delovnega stika z nabrekajočim trakom ali profilom, brez izolacijskih trakov
</t>
  </si>
  <si>
    <t>SKUPAJ OPREMA CEST:</t>
  </si>
  <si>
    <t>6.   OPREMA CEST</t>
  </si>
  <si>
    <t>6.1  Pokončna oprema cest</t>
  </si>
  <si>
    <t>61 112</t>
  </si>
  <si>
    <t>61 217</t>
  </si>
  <si>
    <t>61 622</t>
  </si>
  <si>
    <t>61 712</t>
  </si>
  <si>
    <t>6.2  Označbe na voziščih</t>
  </si>
  <si>
    <t>62 412</t>
  </si>
  <si>
    <t>62 417</t>
  </si>
  <si>
    <t>62 432</t>
  </si>
  <si>
    <t>62 446</t>
  </si>
  <si>
    <t>62 722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</si>
  <si>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</si>
  <si>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</si>
  <si>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</si>
  <si>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</si>
  <si>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</si>
  <si>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</si>
  <si>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7.9  Preizkusi, nadzor in tehnična dokumentacija</t>
  </si>
  <si>
    <t>79 311</t>
  </si>
  <si>
    <t>ur</t>
  </si>
  <si>
    <t>79 321</t>
  </si>
  <si>
    <t>79 351</t>
  </si>
  <si>
    <t>79 511</t>
  </si>
  <si>
    <t>31 132</t>
  </si>
  <si>
    <t>31 181</t>
  </si>
  <si>
    <t>3.1.4-6 Asfaltne nosilne plasti - Asphalt concrete - base (AC base)</t>
  </si>
  <si>
    <t>31 552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</si>
  <si>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</si>
  <si>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</si>
  <si>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</si>
  <si>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</si>
  <si>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32 274</t>
  </si>
  <si>
    <t>3.2.4 Asfaltne obrabne in zaporne plasti - površinske prevleke - Surface dressing (SD)</t>
  </si>
  <si>
    <t>32 491</t>
  </si>
  <si>
    <t>32 497</t>
  </si>
  <si>
    <t>32 498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</si>
  <si>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</si>
  <si>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</si>
  <si>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</si>
  <si>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</si>
  <si>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</si>
  <si>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</si>
  <si>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</si>
  <si>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</si>
  <si>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</si>
  <si>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 xml:space="preserve">Izdelava izravnalne plasti iz drobljenca v povprečni debelini do 5 cm
</t>
  </si>
  <si>
    <t xml:space="preserve">Pobrizg s polimerno bitumensko emulzijo 0,31 do 0,50 kg/m2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</si>
  <si>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</si>
  <si>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</si>
  <si>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</si>
  <si>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>22 % DDV</t>
  </si>
  <si>
    <t>22 117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</si>
  <si>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</si>
  <si>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</si>
  <si>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>Objekt :</t>
  </si>
  <si>
    <t>Del objekta :</t>
  </si>
  <si>
    <t>Številka načrta :</t>
  </si>
  <si>
    <t xml:space="preserve">Humuziranje brežine in zelenice brez valjanja, v debelini do 15 cm - strojno
</t>
  </si>
  <si>
    <t xml:space="preserve">Čiščenje utrjene/odrezkane površine/podlage pred pobrizgom z bitumenskim vezivom
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</si>
  <si>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</si>
  <si>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</si>
  <si>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</si>
  <si>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</si>
  <si>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</si>
  <si>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</si>
  <si>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</si>
  <si>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</si>
  <si>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</si>
  <si>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 xml:space="preserve">Arheološki nadzor 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</si>
  <si>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</si>
  <si>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</si>
  <si>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</si>
  <si>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</si>
  <si>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</si>
  <si>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r>
      <t xml:space="preserve">Porušitev in odstranitev asfaltne plasti v debelini nad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</si>
  <si>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</si>
  <si>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</si>
  <si>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Izdelava temelja</t>
    </r>
    <r>
      <rPr>
        <sz val="10"/>
        <color theme="1"/>
        <rFont val="Arial Narrow"/>
        <family val="2"/>
        <charset val="238"/>
      </rPr>
      <t xml:space="preserve"> iz cementnega betona C 12/15, globine 50 cm, premera 30 cm
</t>
    </r>
  </si>
  <si>
    <r>
      <t xml:space="preserve">Izdelava </t>
    </r>
    <r>
      <rPr>
        <b/>
        <sz val="10"/>
        <color theme="1"/>
        <rFont val="Arial Narrow"/>
        <family val="2"/>
        <charset val="238"/>
      </rPr>
      <t>vzdolžne in prečne drenaže</t>
    </r>
    <r>
      <rPr>
        <sz val="10"/>
        <color theme="1"/>
        <rFont val="Arial Narrow"/>
        <family val="2"/>
        <charset val="238"/>
      </rPr>
      <t xml:space="preserve">, globoke </t>
    </r>
    <r>
      <rPr>
        <b/>
        <sz val="10"/>
        <color theme="1"/>
        <rFont val="Arial Narrow"/>
        <family val="2"/>
        <charset val="238"/>
      </rPr>
      <t>do 1,0 m</t>
    </r>
    <r>
      <rPr>
        <sz val="10"/>
        <color theme="1"/>
        <rFont val="Arial Narrow"/>
        <family val="2"/>
        <charset val="238"/>
      </rPr>
      <t xml:space="preserve">, na podložni plasti iz cementnega betona, debeline 10 cm, z </t>
    </r>
    <r>
      <rPr>
        <b/>
        <sz val="10"/>
        <color theme="1"/>
        <rFont val="Arial Narrow"/>
        <family val="2"/>
        <charset val="238"/>
      </rPr>
      <t>gibljivimi plastičnimi cevmi</t>
    </r>
    <r>
      <rPr>
        <sz val="10"/>
        <color theme="1"/>
        <rFont val="Arial Narrow"/>
        <family val="2"/>
        <charset val="238"/>
      </rPr>
      <t xml:space="preserve"> premera </t>
    </r>
    <r>
      <rPr>
        <b/>
        <sz val="10"/>
        <color theme="1"/>
        <rFont val="Arial Narrow"/>
        <family val="2"/>
        <charset val="238"/>
      </rPr>
      <t>DN110 mm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</si>
  <si>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</si>
  <si>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</si>
  <si>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</si>
  <si>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</si>
  <si>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t>79 371</t>
  </si>
  <si>
    <r>
      <t xml:space="preserve">ur
</t>
    </r>
    <r>
      <rPr>
        <sz val="9"/>
        <color theme="1"/>
        <rFont val="Arial Narrow"/>
        <family val="2"/>
        <charset val="238"/>
      </rPr>
      <t>(ocena)</t>
    </r>
  </si>
  <si>
    <r>
      <rPr>
        <b/>
        <i/>
        <sz val="10"/>
        <rFont val="Arial Narrow"/>
        <family val="2"/>
        <charset val="238"/>
      </rPr>
      <t>Strokovni nadzor</t>
    </r>
    <r>
      <rPr>
        <sz val="10"/>
        <rFont val="Arial Narrow"/>
        <family val="2"/>
        <charset val="238"/>
      </rPr>
      <t xml:space="preserve"> nad izvajanjem del s strani pooblaščene osebe </t>
    </r>
    <r>
      <rPr>
        <b/>
        <i/>
        <sz val="10"/>
        <rFont val="Arial Narrow"/>
        <family val="2"/>
        <charset val="238"/>
      </rPr>
      <t xml:space="preserve">upravljavca JŽI </t>
    </r>
    <r>
      <rPr>
        <sz val="10"/>
        <rFont val="Arial Narrow"/>
        <family val="2"/>
        <charset val="238"/>
      </rPr>
      <t xml:space="preserve">(SŽ)
</t>
    </r>
  </si>
  <si>
    <r>
      <rPr>
        <b/>
        <i/>
        <sz val="10"/>
        <rFont val="Arial Narrow"/>
        <family val="2"/>
        <charset val="238"/>
      </rPr>
      <t>Opravljanje pregleda</t>
    </r>
    <r>
      <rPr>
        <sz val="10"/>
        <rFont val="Arial Narrow"/>
        <family val="2"/>
        <charset val="238"/>
      </rPr>
      <t xml:space="preserve"> proge, zavarovanje prometa na nivojskih prehodih, varovanje delovne skupine, delovišča, posameznega odseka proge ali objekta oziroma izvajanje drugih nalog </t>
    </r>
    <r>
      <rPr>
        <b/>
        <i/>
        <sz val="10"/>
        <rFont val="Arial Narrow"/>
        <family val="2"/>
        <charset val="238"/>
      </rPr>
      <t xml:space="preserve">progovnega čuvaja </t>
    </r>
    <r>
      <rPr>
        <sz val="10"/>
        <rFont val="Arial Narrow"/>
        <family val="2"/>
        <charset val="238"/>
      </rPr>
      <t xml:space="preserve">(SŽ)
</t>
    </r>
  </si>
  <si>
    <t>2116-23</t>
  </si>
  <si>
    <r>
      <t>Ureditev "</t>
    </r>
    <r>
      <rPr>
        <b/>
        <sz val="12"/>
        <color theme="1"/>
        <rFont val="Arial Narrow"/>
        <family val="2"/>
        <charset val="238"/>
      </rPr>
      <t>Industrijske ceste LK-113391</t>
    </r>
    <r>
      <rPr>
        <sz val="12"/>
        <color theme="1"/>
        <rFont val="Arial Narrow"/>
        <family val="2"/>
        <charset val="238"/>
      </rPr>
      <t>"</t>
    </r>
  </si>
  <si>
    <t xml:space="preserve">Porušitev in odstranitev makadamskega vozišča v debelini do 15 cm
</t>
  </si>
  <si>
    <t>Rezanje asfaltne plasti s talno diamantno žago, debele 11 do 15 cm</t>
  </si>
  <si>
    <t>Široki izkop vezljive zemljine – 3. kategorije – strojno z nakladanjem</t>
  </si>
  <si>
    <t xml:space="preserve">Izkop vezljive zemljine/zrnate kamnine – 3. kategorije za temelje, zidove, kanalske rove, prepuste, jaške in drenaže, širine do 1,0 m in globine do 1,0 m – strojno, planiranje dna ročno
</t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</si>
  <si>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zidov, revizijskih in vtočnih jaškov ter vgrajenih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</si>
  <si>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r>
      <t>Izdelava posteljice v debelini plasti do 40 cm iz zrnate kamnine – 3. kategorije  (</t>
    </r>
    <r>
      <rPr>
        <i/>
        <sz val="10"/>
        <color theme="1"/>
        <rFont val="Arial Narrow"/>
        <family val="2"/>
        <charset val="238"/>
      </rPr>
      <t xml:space="preserve"> vozišče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</si>
  <si>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 in parkirišče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</si>
  <si>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okroglega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>belo/rdečo/modro</t>
    </r>
    <r>
      <rPr>
        <sz val="10"/>
        <color theme="1"/>
        <rFont val="Arial Narrow"/>
        <family val="2"/>
        <charset val="238"/>
      </rPr>
      <t xml:space="preserve"> 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2201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</si>
  <si>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0,11 do 0,20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4204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</si>
  <si>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nevezane nosilne plasti enakomerno zrnatega drobljenca iz kamnine v debelini do 25 cm  ( </t>
    </r>
    <r>
      <rPr>
        <i/>
        <sz val="10"/>
        <rFont val="Arial Narrow"/>
        <family val="2"/>
        <charset val="238"/>
      </rPr>
      <t>vozišče in parkirišče</t>
    </r>
    <r>
      <rPr>
        <sz val="10"/>
        <rFont val="Arial Narrow"/>
        <family val="2"/>
        <charset val="238"/>
      </rPr>
      <t xml:space="preserve"> )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</si>
  <si>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
</t>
    </r>
    <r>
      <rPr>
        <i/>
        <sz val="10"/>
        <color theme="1"/>
        <rFont val="Arial Narrow"/>
        <family val="2"/>
        <charset val="238"/>
      </rPr>
      <t>( vozišče in parkirišče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</si>
  <si>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t>8.    NEPREDVIDENA DELA 10%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</si>
  <si>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elektro-energetskega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cev-npr.: stigmaflex DN160,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</si>
  <si>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cev-npr.: stigmaflex DN110,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</si>
  <si>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prečne in ostalih označb na vozišču z večkomponentno hladno plastiko </t>
    </r>
    <r>
      <rPr>
        <b/>
        <i/>
        <sz val="10"/>
        <rFont val="Arial Narrow"/>
        <family val="2"/>
        <charset val="238"/>
      </rPr>
      <t>bele barve</t>
    </r>
    <r>
      <rPr>
        <sz val="10"/>
        <rFont val="Arial Narrow"/>
        <family val="2"/>
        <charset val="238"/>
      </rPr>
      <t xml:space="preserve"> z vmešanimi drobci / kroglicami stekla, vključno 200 g/m2 dodatnega posipa z drobci stekla, strojno, debelina plasti 3 mm, posamezna </t>
    </r>
    <r>
      <rPr>
        <b/>
        <i/>
        <sz val="10"/>
        <rFont val="Arial Narrow"/>
        <family val="2"/>
        <charset val="238"/>
      </rPr>
      <t xml:space="preserve">površina označbe nad 1,5 m2  </t>
    </r>
    <r>
      <rPr>
        <i/>
        <sz val="10"/>
        <rFont val="Arial Narrow"/>
        <family val="2"/>
        <charset val="238"/>
      </rPr>
      <t xml:space="preserve">( 5313 in 5231-širina prehoda 4,0 m )
</t>
    </r>
  </si>
  <si>
    <t>62 428a</t>
  </si>
  <si>
    <t>62428b</t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</si>
  <si>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prečne in ostalih označb na vozišču z večkomponentno hladno plastiko </t>
    </r>
    <r>
      <rPr>
        <b/>
        <i/>
        <sz val="10"/>
        <rFont val="Arial Narrow"/>
        <family val="2"/>
        <charset val="238"/>
      </rPr>
      <t>bele/rdeče barve</t>
    </r>
    <r>
      <rPr>
        <sz val="10"/>
        <rFont val="Arial Narrow"/>
        <family val="2"/>
        <charset val="238"/>
      </rPr>
      <t xml:space="preserve"> z vmešanimi drobci / kroglicami stekla, vključno 200 g/m2 dodatnega posipa z drobci stekla, strojno, debelina plasti 3 mm, posamezna </t>
    </r>
    <r>
      <rPr>
        <b/>
        <i/>
        <sz val="10"/>
        <rFont val="Arial Narrow"/>
        <family val="2"/>
        <charset val="238"/>
      </rPr>
      <t xml:space="preserve">površina označbe nad 1,5 m2  </t>
    </r>
    <r>
      <rPr>
        <i/>
        <sz val="10"/>
        <rFont val="Arial Narrow"/>
        <family val="2"/>
        <charset val="238"/>
      </rPr>
      <t xml:space="preserve">( 5610 - piktogram pešca )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</si>
  <si>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prečne in ostalih označb na vozišču z večkomponentno hladno plastiko </t>
    </r>
    <r>
      <rPr>
        <b/>
        <i/>
        <sz val="10"/>
        <rFont val="Arial Narrow"/>
        <family val="2"/>
        <charset val="238"/>
      </rPr>
      <t>rumene barve</t>
    </r>
    <r>
      <rPr>
        <sz val="10"/>
        <rFont val="Arial Narrow"/>
        <family val="2"/>
        <charset val="238"/>
      </rPr>
      <t xml:space="preserve"> z vmešanimi drobci / kroglicami stekla, vključno 200 g/m2 dodatnega posipa z drobci stekla, strojno, debelina plasti 3 mm, posamezna </t>
    </r>
    <r>
      <rPr>
        <b/>
        <i/>
        <sz val="10"/>
        <rFont val="Arial Narrow"/>
        <family val="2"/>
        <charset val="238"/>
      </rPr>
      <t xml:space="preserve">površina označbe 0,6 do 1,1 m2  </t>
    </r>
    <r>
      <rPr>
        <i/>
        <sz val="10"/>
        <rFont val="Arial Narrow"/>
        <family val="2"/>
        <charset val="238"/>
      </rPr>
      <t xml:space="preserve">( 5335-1 )
</t>
    </r>
  </si>
  <si>
    <t>62 631</t>
  </si>
  <si>
    <r>
      <t>Doplačilo za izdelavo</t>
    </r>
    <r>
      <rPr>
        <b/>
        <i/>
        <sz val="10"/>
        <rFont val="Arial Narrow"/>
        <family val="2"/>
        <charset val="238"/>
      </rPr>
      <t xml:space="preserve"> prekinjenih</t>
    </r>
    <r>
      <rPr>
        <sz val="10"/>
        <rFont val="Arial Narrow"/>
        <family val="2"/>
        <charset val="238"/>
      </rPr>
      <t xml:space="preserve"> vzdolžnih označb na vozišču, </t>
    </r>
    <r>
      <rPr>
        <b/>
        <i/>
        <sz val="10"/>
        <rFont val="Arial Narrow"/>
        <family val="2"/>
        <charset val="238"/>
      </rPr>
      <t>širina črte</t>
    </r>
    <r>
      <rPr>
        <sz val="10"/>
        <rFont val="Arial Narrow"/>
        <family val="2"/>
        <charset val="238"/>
      </rPr>
      <t xml:space="preserve"> </t>
    </r>
    <r>
      <rPr>
        <b/>
        <i/>
        <sz val="10"/>
        <rFont val="Arial Narrow"/>
        <family val="2"/>
        <charset val="238"/>
      </rPr>
      <t>12 cm</t>
    </r>
    <r>
      <rPr>
        <sz val="10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</si>
  <si>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debeloslojne </t>
    </r>
    <r>
      <rPr>
        <sz val="10"/>
        <rFont val="Arial Narrow"/>
        <family val="2"/>
        <charset val="238"/>
      </rPr>
      <t xml:space="preserve">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bele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50 cm 
</t>
    </r>
    <r>
      <rPr>
        <i/>
        <sz val="10"/>
        <rFont val="Arial Narrow"/>
        <family val="2"/>
        <charset val="238"/>
      </rPr>
      <t xml:space="preserve">( 5211 )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</si>
  <si>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rumene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12 cm 
</t>
    </r>
    <r>
      <rPr>
        <i/>
        <sz val="10"/>
        <rFont val="Arial Narrow"/>
        <family val="2"/>
        <charset val="238"/>
      </rPr>
      <t xml:space="preserve">( 5332 )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</si>
  <si>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bele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12 cm 
</t>
    </r>
    <r>
      <rPr>
        <i/>
        <sz val="10"/>
        <rFont val="Arial Narrow"/>
        <family val="2"/>
        <charset val="238"/>
      </rPr>
      <t xml:space="preserve">( 5111, 5112 in 5121-4 )
</t>
    </r>
  </si>
  <si>
    <r>
      <t xml:space="preserve">Industrijska cesta LK-113391 - </t>
    </r>
    <r>
      <rPr>
        <b/>
        <sz val="12"/>
        <color rgb="FF0000CC"/>
        <rFont val="Arial Narrow"/>
        <family val="2"/>
        <charset val="238"/>
      </rPr>
      <t>CESTA</t>
    </r>
    <r>
      <rPr>
        <b/>
        <sz val="12"/>
        <rFont val="Arial Narrow"/>
        <family val="2"/>
        <charset val="238"/>
      </rPr>
      <t xml:space="preserve">
</t>
    </r>
    <r>
      <rPr>
        <i/>
        <sz val="12"/>
        <rFont val="Arial Narrow"/>
        <family val="2"/>
        <charset val="238"/>
      </rPr>
      <t xml:space="preserve">(enosmerno vozišče - </t>
    </r>
    <r>
      <rPr>
        <b/>
        <i/>
        <sz val="12"/>
        <rFont val="Arial Narrow"/>
        <family val="2"/>
        <charset val="238"/>
      </rPr>
      <t>Kadunčeva cesta</t>
    </r>
    <r>
      <rPr>
        <i/>
        <sz val="12"/>
        <rFont val="Arial Narrow"/>
        <family val="2"/>
        <charset val="238"/>
      </rPr>
      <t>)</t>
    </r>
  </si>
  <si>
    <r>
      <rPr>
        <b/>
        <i/>
        <sz val="10"/>
        <color theme="1"/>
        <rFont val="Arial Narrow"/>
        <family val="2"/>
        <charset val="238"/>
      </rPr>
      <t xml:space="preserve">Odstranitev </t>
    </r>
    <r>
      <rPr>
        <sz val="10"/>
        <color theme="1"/>
        <rFont val="Arial Narrow"/>
        <family val="2"/>
        <charset val="238"/>
      </rPr>
      <t xml:space="preserve">neveljavnih označb na vozišču z rezkanjem, posamezna </t>
    </r>
    <r>
      <rPr>
        <b/>
        <i/>
        <sz val="10"/>
        <color theme="1"/>
        <rFont val="Arial Narrow"/>
        <family val="2"/>
        <charset val="238"/>
      </rPr>
      <t xml:space="preserve">površina označbe 0,6 do 1,0 m2 </t>
    </r>
    <r>
      <rPr>
        <i/>
        <sz val="10"/>
        <color theme="1"/>
        <rFont val="Arial Narrow"/>
        <family val="2"/>
        <charset val="238"/>
      </rPr>
      <t xml:space="preserve"> ( 5335-1 )</t>
    </r>
    <r>
      <rPr>
        <sz val="10"/>
        <color theme="1"/>
        <rFont val="Arial Narrow"/>
        <family val="2"/>
        <charset val="238"/>
      </rPr>
      <t xml:space="preserve">
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</si>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</sst>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i/>
      <sz val="12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155">
    <xf numFmtId="0" fontId="0" fillId="0" borderId="0" xfId="0"/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4" fontId="3" fillId="0" borderId="0" xfId="0" applyNumberFormat="1" applyFont="1" applyAlignment="1" applyProtection="1">
      <alignment horizontal="center" vertical="top" wrapText="1"/>
    </xf>
    <xf numFmtId="0" fontId="3" fillId="0" borderId="0" xfId="0" applyFont="1" applyProtection="1"/>
    <xf numFmtId="0" fontId="3" fillId="0" borderId="0" xfId="0" applyFont="1" applyAlignment="1" applyProtection="1">
      <alignment wrapText="1"/>
    </xf>
    <xf numFmtId="0" fontId="4" fillId="3" borderId="1" xfId="1" applyFont="1" applyFill="1" applyAlignment="1" applyProtection="1">
      <alignment horizontal="center" vertical="center" wrapText="1"/>
    </xf>
    <xf numFmtId="4" fontId="4" fillId="3" borderId="1" xfId="1" applyNumberFormat="1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4" fillId="0" borderId="2" xfId="1" applyFont="1" applyFill="1" applyBorder="1" applyAlignment="1" applyProtection="1">
      <alignment horizontal="center" wrapText="1"/>
    </xf>
    <xf numFmtId="0" fontId="4" fillId="0" borderId="2" xfId="1" applyFont="1" applyFill="1" applyBorder="1" applyAlignment="1" applyProtection="1">
      <alignment horizontal="left" wrapText="1"/>
    </xf>
    <xf numFmtId="4" fontId="4" fillId="0" borderId="2" xfId="1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Protection="1"/>
    <xf numFmtId="49" fontId="5" fillId="0" borderId="0" xfId="0" applyNumberFormat="1" applyFont="1" applyAlignment="1" applyProtection="1">
      <alignment horizontal="left" vertical="top" wrapText="1"/>
    </xf>
    <xf numFmtId="4" fontId="6" fillId="0" borderId="0" xfId="0" applyNumberFormat="1" applyFont="1" applyAlignment="1" applyProtection="1">
      <alignment horizontal="center" vertical="top" wrapText="1"/>
    </xf>
    <xf numFmtId="2" fontId="8" fillId="4" borderId="5" xfId="0" applyNumberFormat="1" applyFont="1" applyFill="1" applyBorder="1" applyAlignment="1" applyProtection="1">
      <alignment horizontal="center" wrapText="1"/>
    </xf>
    <xf numFmtId="2" fontId="8" fillId="4" borderId="6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center" vertical="top" wrapText="1"/>
    </xf>
    <xf numFmtId="0" fontId="3" fillId="0" borderId="3" xfId="0" applyFont="1" applyBorder="1" applyAlignment="1" applyProtection="1">
      <alignment horizontal="left" vertical="top" wrapText="1"/>
    </xf>
    <xf numFmtId="4" fontId="3" fillId="0" borderId="3" xfId="0" applyNumberFormat="1" applyFont="1" applyBorder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</xf>
    <xf numFmtId="2" fontId="10" fillId="0" borderId="11" xfId="0" applyNumberFormat="1" applyFont="1" applyBorder="1" applyAlignment="1" applyProtection="1">
      <alignment horizontal="center" wrapText="1"/>
    </xf>
    <xf numFmtId="4" fontId="9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5" fillId="4" borderId="8" xfId="0" applyFont="1" applyFill="1" applyBorder="1" applyAlignment="1" applyProtection="1">
      <alignment horizontal="left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0" fontId="13" fillId="0" borderId="0" xfId="0" applyFont="1" applyFill="1"/>
    <xf numFmtId="0" fontId="14" fillId="0" borderId="0" xfId="0" applyFont="1" applyFill="1"/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/>
    <xf numFmtId="0" fontId="15" fillId="0" borderId="0" xfId="0" applyFont="1" applyFill="1"/>
    <xf numFmtId="0" fontId="16" fillId="0" borderId="0" xfId="0" applyFont="1" applyFill="1"/>
    <xf numFmtId="0" fontId="14" fillId="0" borderId="4" xfId="0" applyFont="1" applyFill="1" applyBorder="1"/>
    <xf numFmtId="0" fontId="14" fillId="0" borderId="5" xfId="0" applyFont="1" applyFill="1" applyBorder="1"/>
    <xf numFmtId="164" fontId="14" fillId="0" borderId="6" xfId="0" applyNumberFormat="1" applyFont="1" applyFill="1" applyBorder="1"/>
    <xf numFmtId="164" fontId="14" fillId="0" borderId="0" xfId="0" applyNumberFormat="1" applyFont="1" applyFill="1"/>
    <xf numFmtId="0" fontId="14" fillId="0" borderId="0" xfId="0" applyFont="1" applyFill="1" applyAlignment="1">
      <alignment horizontal="right"/>
    </xf>
    <xf numFmtId="2" fontId="14" fillId="0" borderId="0" xfId="0" applyNumberFormat="1" applyFont="1" applyFill="1"/>
    <xf numFmtId="0" fontId="16" fillId="0" borderId="4" xfId="0" applyFont="1" applyFill="1" applyBorder="1"/>
    <xf numFmtId="164" fontId="16" fillId="0" borderId="6" xfId="0" applyNumberFormat="1" applyFont="1" applyFill="1" applyBorder="1"/>
    <xf numFmtId="2" fontId="18" fillId="0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3" borderId="1" xfId="1" applyFont="1" applyFill="1" applyAlignment="1">
      <alignment horizontal="center" vertical="center" wrapText="1"/>
    </xf>
    <xf numFmtId="4" fontId="4" fillId="3" borderId="1" xfId="1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left" wrapText="1"/>
    </xf>
    <xf numFmtId="4" fontId="4" fillId="0" borderId="2" xfId="1" applyNumberFormat="1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center" vertical="top" wrapText="1"/>
    </xf>
    <xf numFmtId="2" fontId="8" fillId="4" borderId="5" xfId="0" applyNumberFormat="1" applyFont="1" applyFill="1" applyBorder="1" applyAlignment="1">
      <alignment horizontal="center" wrapText="1"/>
    </xf>
    <xf numFmtId="2" fontId="8" fillId="4" borderId="6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49" fontId="3" fillId="0" borderId="3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20" fillId="0" borderId="3" xfId="0" applyFont="1" applyBorder="1" applyAlignment="1">
      <alignment horizontal="left" vertical="top" wrapText="1"/>
    </xf>
    <xf numFmtId="4" fontId="21" fillId="0" borderId="0" xfId="0" applyNumberFormat="1" applyFont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5" fillId="4" borderId="8" xfId="0" applyFont="1" applyFill="1" applyBorder="1" applyAlignment="1">
      <alignment horizontal="left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horizontal="center" vertical="top" wrapText="1"/>
    </xf>
    <xf numFmtId="2" fontId="10" fillId="0" borderId="11" xfId="0" applyNumberFormat="1" applyFont="1" applyBorder="1" applyAlignment="1">
      <alignment horizontal="center" wrapText="1"/>
    </xf>
    <xf numFmtId="2" fontId="10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0" xfId="0" applyFont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4" fontId="6" fillId="0" borderId="0" xfId="0" applyNumberFormat="1" applyFont="1" applyFill="1" applyAlignment="1">
      <alignment horizontal="center" vertical="top" wrapText="1"/>
    </xf>
    <xf numFmtId="2" fontId="10" fillId="0" borderId="0" xfId="0" applyNumberFormat="1" applyFont="1" applyFill="1" applyAlignment="1">
      <alignment horizontal="center" wrapText="1"/>
    </xf>
    <xf numFmtId="2" fontId="6" fillId="0" borderId="0" xfId="0" applyNumberFormat="1" applyFont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left" wrapText="1"/>
    </xf>
    <xf numFmtId="2" fontId="8" fillId="0" borderId="0" xfId="0" applyNumberFormat="1" applyFont="1" applyFill="1" applyBorder="1" applyAlignment="1">
      <alignment horizontal="center" wrapText="1"/>
    </xf>
    <xf numFmtId="4" fontId="20" fillId="0" borderId="0" xfId="0" applyNumberFormat="1" applyFont="1" applyAlignment="1">
      <alignment horizontal="center" vertical="top" wrapText="1"/>
    </xf>
    <xf numFmtId="4" fontId="22" fillId="3" borderId="1" xfId="1" applyNumberFormat="1" applyFont="1" applyFill="1" applyAlignment="1">
      <alignment horizontal="center" vertical="center" wrapText="1"/>
    </xf>
    <xf numFmtId="4" fontId="22" fillId="0" borderId="2" xfId="1" applyNumberFormat="1" applyFont="1" applyFill="1" applyBorder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2" fontId="11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11" fillId="0" borderId="0" xfId="0" applyNumberFormat="1" applyFont="1" applyFill="1" applyAlignment="1">
      <alignment vertical="top"/>
    </xf>
    <xf numFmtId="2" fontId="11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11" fillId="0" borderId="12" xfId="0" applyNumberFormat="1" applyFont="1" applyFill="1" applyBorder="1" applyAlignment="1">
      <alignment vertical="top"/>
    </xf>
    <xf numFmtId="2" fontId="12" fillId="11" borderId="12" xfId="0" applyNumberFormat="1" applyFont="1" applyFill="1" applyBorder="1" applyAlignment="1">
      <alignment vertical="top"/>
    </xf>
    <xf numFmtId="2" fontId="11" fillId="8" borderId="12" xfId="0" applyNumberFormat="1" applyFont="1" applyFill="1" applyBorder="1" applyAlignment="1">
      <alignment vertical="top"/>
    </xf>
    <xf numFmtId="2" fontId="11" fillId="0" borderId="0" xfId="0" applyNumberFormat="1" applyFont="1" applyBorder="1" applyAlignment="1">
      <alignment vertical="top"/>
    </xf>
    <xf numFmtId="2" fontId="11" fillId="13" borderId="12" xfId="0" applyNumberFormat="1" applyFont="1" applyFill="1" applyBorder="1" applyAlignment="1">
      <alignment vertical="top"/>
    </xf>
    <xf numFmtId="2" fontId="23" fillId="9" borderId="0" xfId="0" applyNumberFormat="1" applyFont="1" applyFill="1" applyAlignment="1">
      <alignment vertical="top"/>
    </xf>
    <xf numFmtId="2" fontId="11" fillId="11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11" fillId="12" borderId="0" xfId="0" applyNumberFormat="1" applyFont="1" applyFill="1" applyAlignment="1">
      <alignment vertical="top"/>
    </xf>
    <xf numFmtId="2" fontId="11" fillId="6" borderId="0" xfId="0" applyNumberFormat="1" applyFont="1" applyFill="1" applyAlignment="1">
      <alignment vertical="top"/>
    </xf>
    <xf numFmtId="2" fontId="11" fillId="13" borderId="0" xfId="0" applyNumberFormat="1" applyFont="1" applyFill="1" applyAlignment="1">
      <alignment vertical="top"/>
    </xf>
    <xf numFmtId="2" fontId="11" fillId="9" borderId="0" xfId="0" applyNumberFormat="1" applyFont="1" applyFill="1" applyAlignment="1">
      <alignment vertical="top"/>
    </xf>
    <xf numFmtId="2" fontId="11" fillId="5" borderId="0" xfId="0" applyNumberFormat="1" applyFont="1" applyFill="1" applyAlignment="1">
      <alignment vertical="top"/>
    </xf>
    <xf numFmtId="2" fontId="11" fillId="7" borderId="0" xfId="0" applyNumberFormat="1" applyFont="1" applyFill="1" applyAlignment="1">
      <alignment vertical="top"/>
    </xf>
    <xf numFmtId="2" fontId="25" fillId="7" borderId="0" xfId="0" applyNumberFormat="1" applyFont="1" applyFill="1" applyAlignment="1">
      <alignment vertical="top"/>
    </xf>
    <xf numFmtId="2" fontId="25" fillId="6" borderId="0" xfId="0" applyNumberFormat="1" applyFont="1" applyFill="1" applyAlignment="1">
      <alignment vertical="top"/>
    </xf>
    <xf numFmtId="2" fontId="25" fillId="11" borderId="0" xfId="0" applyNumberFormat="1" applyFont="1" applyFill="1" applyAlignment="1">
      <alignment vertical="top"/>
    </xf>
    <xf numFmtId="2" fontId="24" fillId="11" borderId="0" xfId="0" applyNumberFormat="1" applyFont="1" applyFill="1" applyAlignment="1">
      <alignment vertical="top"/>
    </xf>
    <xf numFmtId="2" fontId="11" fillId="0" borderId="0" xfId="0" applyNumberFormat="1" applyFont="1" applyAlignment="1" applyProtection="1">
      <alignment vertical="top"/>
    </xf>
    <xf numFmtId="2" fontId="12" fillId="3" borderId="0" xfId="0" applyNumberFormat="1" applyFont="1" applyFill="1" applyAlignment="1" applyProtection="1">
      <alignment vertical="center"/>
    </xf>
    <xf numFmtId="2" fontId="11" fillId="0" borderId="0" xfId="0" applyNumberFormat="1" applyFont="1" applyFill="1" applyAlignment="1" applyProtection="1">
      <alignment vertical="top"/>
    </xf>
    <xf numFmtId="2" fontId="11" fillId="7" borderId="0" xfId="0" applyNumberFormat="1" applyFont="1" applyFill="1" applyAlignment="1" applyProtection="1">
      <alignment vertical="top"/>
    </xf>
    <xf numFmtId="2" fontId="24" fillId="5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23" fillId="11" borderId="0" xfId="0" applyNumberFormat="1" applyFont="1" applyFill="1" applyAlignment="1" applyProtection="1">
      <alignment vertical="top"/>
    </xf>
    <xf numFmtId="2" fontId="11" fillId="11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4" fontId="20" fillId="0" borderId="3" xfId="0" applyNumberFormat="1" applyFont="1" applyBorder="1" applyAlignment="1" applyProtection="1">
      <alignment horizontal="center" vertical="top" wrapText="1"/>
    </xf>
    <xf numFmtId="2" fontId="3" fillId="0" borderId="0" xfId="0" applyNumberFormat="1" applyFont="1" applyAlignment="1">
      <alignment vertical="top"/>
    </xf>
    <xf numFmtId="2" fontId="9" fillId="3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vertical="top"/>
    </xf>
    <xf numFmtId="2" fontId="22" fillId="6" borderId="0" xfId="0" applyNumberFormat="1" applyFont="1" applyFill="1" applyAlignment="1">
      <alignment vertical="top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0" fontId="1" fillId="0" borderId="4" xfId="0" applyFont="1" applyFill="1" applyBorder="1"/>
    <xf numFmtId="4" fontId="20" fillId="0" borderId="3" xfId="0" applyNumberFormat="1" applyFont="1" applyFill="1" applyBorder="1" applyAlignment="1">
      <alignment horizontal="center" vertical="top" wrapText="1"/>
    </xf>
    <xf numFmtId="0" fontId="1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27" fillId="0" borderId="0" xfId="0" applyFont="1" applyFill="1" applyAlignment="1">
      <alignment horizontal="left" vertical="top" wrapText="1"/>
    </xf>
    <xf numFmtId="0" fontId="16" fillId="14" borderId="0" xfId="0" applyFont="1" applyFill="1" applyAlignment="1">
      <alignment horizontal="left" vertical="top" wrapText="1"/>
    </xf>
    <xf numFmtId="4" fontId="5" fillId="4" borderId="9" xfId="0" applyNumberFormat="1" applyFont="1" applyFill="1" applyBorder="1" applyAlignment="1" applyProtection="1">
      <alignment horizontal="right" vertical="top" wrapText="1"/>
    </xf>
    <xf numFmtId="4" fontId="5" fillId="4" borderId="10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Alignment="1" applyProtection="1">
      <alignment horizontal="left" vertical="top" wrapText="1"/>
    </xf>
    <xf numFmtId="49" fontId="7" fillId="4" borderId="4" xfId="0" applyNumberFormat="1" applyFont="1" applyFill="1" applyBorder="1" applyAlignment="1" applyProtection="1">
      <alignment horizontal="left" wrapText="1"/>
    </xf>
    <xf numFmtId="49" fontId="7" fillId="4" borderId="5" xfId="0" applyNumberFormat="1" applyFont="1" applyFill="1" applyBorder="1" applyAlignment="1" applyProtection="1">
      <alignment horizontal="left" wrapText="1"/>
    </xf>
    <xf numFmtId="49" fontId="11" fillId="0" borderId="11" xfId="0" applyNumberFormat="1" applyFont="1" applyBorder="1" applyAlignment="1" applyProtection="1">
      <alignment horizontal="left" wrapText="1"/>
    </xf>
    <xf numFmtId="49" fontId="11" fillId="0" borderId="0" xfId="0" applyNumberFormat="1" applyFont="1" applyAlignment="1" applyProtection="1">
      <alignment horizontal="left" wrapText="1"/>
    </xf>
    <xf numFmtId="49" fontId="5" fillId="0" borderId="0" xfId="0" applyNumberFormat="1" applyFont="1" applyAlignment="1">
      <alignment horizontal="left" vertical="top" wrapText="1"/>
    </xf>
    <xf numFmtId="49" fontId="7" fillId="4" borderId="4" xfId="0" applyNumberFormat="1" applyFont="1" applyFill="1" applyBorder="1" applyAlignment="1">
      <alignment horizontal="left" wrapText="1"/>
    </xf>
    <xf numFmtId="49" fontId="7" fillId="4" borderId="5" xfId="0" applyNumberFormat="1" applyFont="1" applyFill="1" applyBorder="1" applyAlignment="1">
      <alignment horizontal="left" wrapText="1"/>
    </xf>
    <xf numFmtId="4" fontId="5" fillId="4" borderId="9" xfId="0" applyNumberFormat="1" applyFont="1" applyFill="1" applyBorder="1" applyAlignment="1">
      <alignment horizontal="right" vertical="top" wrapText="1"/>
    </xf>
    <xf numFmtId="4" fontId="5" fillId="4" borderId="10" xfId="0" applyNumberFormat="1" applyFont="1" applyFill="1" applyBorder="1" applyAlignment="1">
      <alignment horizontal="right" vertical="top" wrapText="1"/>
    </xf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Fill="1" applyAlignment="1">
      <alignment horizontal="left" wrapText="1"/>
    </xf>
    <xf numFmtId="49" fontId="11" fillId="0" borderId="11" xfId="0" applyNumberFormat="1" applyFont="1" applyBorder="1" applyAlignment="1">
      <alignment horizontal="left" wrapText="1"/>
    </xf>
    <xf numFmtId="49" fontId="16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colors>
    <mruColors>
      <color rgb="FF0000CC"/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2" connectionId="8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155</v>
      </c>
      <c r="E4" s="136" t="s">
        <v>186</v>
      </c>
      <c r="F4" s="136"/>
      <c r="G4" s="136"/>
      <c r="H4" s="136"/>
    </row>
    <row r="6" spans="3:9" ht="51.75" customHeight="1" x14ac:dyDescent="0.3">
      <c r="C6" s="31" t="s">
        <v>153</v>
      </c>
      <c r="D6" s="32"/>
      <c r="E6" s="137" t="s">
        <v>187</v>
      </c>
      <c r="F6" s="137"/>
      <c r="G6" s="137"/>
      <c r="H6" s="137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35.25" customHeight="1" x14ac:dyDescent="0.3">
      <c r="C8" s="29" t="s">
        <v>154</v>
      </c>
      <c r="E8" s="138" t="s">
        <v>212</v>
      </c>
      <c r="F8" s="138"/>
      <c r="G8" s="138"/>
      <c r="H8" s="138"/>
    </row>
    <row r="9" spans="3:9" ht="17.25" x14ac:dyDescent="0.3">
      <c r="E9" s="34"/>
    </row>
    <row r="11" spans="3:9" x14ac:dyDescent="0.3">
      <c r="C11" s="35" t="s">
        <v>31</v>
      </c>
    </row>
    <row r="14" spans="3:9" x14ac:dyDescent="0.3">
      <c r="C14" s="36" t="s">
        <v>137</v>
      </c>
      <c r="D14" s="37"/>
      <c r="E14" s="37"/>
      <c r="F14" s="37"/>
      <c r="G14" s="37"/>
      <c r="H14" s="38" t="str">
        <f>'1. PREDDELA'!F33</f>
        <v/>
      </c>
    </row>
    <row r="15" spans="3:9" x14ac:dyDescent="0.3">
      <c r="H15" s="39"/>
    </row>
    <row r="16" spans="3:9" x14ac:dyDescent="0.3">
      <c r="C16" s="36" t="s">
        <v>138</v>
      </c>
      <c r="D16" s="37"/>
      <c r="E16" s="37"/>
      <c r="F16" s="37"/>
      <c r="G16" s="37"/>
      <c r="H16" s="38" t="str">
        <f>'2. ZEMELJSKA DELA'!F38</f>
        <v/>
      </c>
    </row>
    <row r="17" spans="3:8" x14ac:dyDescent="0.3">
      <c r="H17" s="39"/>
    </row>
    <row r="18" spans="3:8" x14ac:dyDescent="0.3">
      <c r="C18" s="36" t="s">
        <v>139</v>
      </c>
      <c r="D18" s="37"/>
      <c r="E18" s="37"/>
      <c r="F18" s="37"/>
      <c r="G18" s="37"/>
      <c r="H18" s="38" t="str">
        <f>'3. VOZIŠČNE KONSTRUKCIJE'!F35</f>
        <v/>
      </c>
    </row>
    <row r="19" spans="3:8" x14ac:dyDescent="0.3">
      <c r="H19" s="39"/>
    </row>
    <row r="20" spans="3:8" x14ac:dyDescent="0.3">
      <c r="C20" s="36" t="s">
        <v>140</v>
      </c>
      <c r="D20" s="37"/>
      <c r="E20" s="37"/>
      <c r="F20" s="37"/>
      <c r="G20" s="37"/>
      <c r="H20" s="38" t="str">
        <f>'4. ODVODNJAVANJE'!F15</f>
        <v/>
      </c>
    </row>
    <row r="21" spans="3:8" x14ac:dyDescent="0.3">
      <c r="H21" s="39"/>
    </row>
    <row r="22" spans="3:8" x14ac:dyDescent="0.3">
      <c r="C22" s="36" t="s">
        <v>141</v>
      </c>
      <c r="D22" s="37"/>
      <c r="E22" s="37"/>
      <c r="F22" s="37"/>
      <c r="G22" s="37"/>
      <c r="H22" s="38" t="str">
        <f>'5. GRADBENA IN OBRTNIŠKA DELA'!F15</f>
        <v/>
      </c>
    </row>
    <row r="23" spans="3:8" x14ac:dyDescent="0.3">
      <c r="H23" s="39"/>
    </row>
    <row r="24" spans="3:8" x14ac:dyDescent="0.3">
      <c r="C24" s="36" t="s">
        <v>142</v>
      </c>
      <c r="D24" s="37"/>
      <c r="E24" s="37"/>
      <c r="F24" s="37"/>
      <c r="G24" s="37"/>
      <c r="H24" s="38" t="str">
        <f>'6. OPREMA CEST'!F24</f>
        <v/>
      </c>
    </row>
    <row r="25" spans="3:8" x14ac:dyDescent="0.3">
      <c r="H25" s="39"/>
    </row>
    <row r="26" spans="3:8" x14ac:dyDescent="0.3">
      <c r="C26" s="36" t="s">
        <v>143</v>
      </c>
      <c r="D26" s="37"/>
      <c r="E26" s="37"/>
      <c r="F26" s="37"/>
      <c r="G26" s="37"/>
      <c r="H26" s="38" t="str">
        <f>'7. TUJE STORITVE'!F23</f>
        <v/>
      </c>
    </row>
    <row r="27" spans="3:8" x14ac:dyDescent="0.3">
      <c r="H27" s="39"/>
    </row>
    <row r="28" spans="3:8" x14ac:dyDescent="0.3">
      <c r="C28" s="133" t="s">
        <v>199</v>
      </c>
      <c r="D28" s="37"/>
      <c r="E28" s="37"/>
      <c r="F28" s="37"/>
      <c r="G28" s="37"/>
      <c r="H28" s="38" t="str">
        <f>IF(SUM(H14:H26)=0,"",SUM(H14:H26)*0.1)</f>
        <v/>
      </c>
    </row>
    <row r="31" spans="3:8" x14ac:dyDescent="0.3">
      <c r="F31" s="40" t="s">
        <v>32</v>
      </c>
      <c r="H31" s="39" t="str">
        <f>IF(SUM(H14:H28)=0,"",SUM(H14:H28))</f>
        <v/>
      </c>
    </row>
    <row r="32" spans="3:8" x14ac:dyDescent="0.3">
      <c r="F32" s="40"/>
      <c r="H32" s="39"/>
    </row>
    <row r="33" spans="2:8" x14ac:dyDescent="0.3">
      <c r="F33" s="40" t="s">
        <v>149</v>
      </c>
      <c r="H33" s="39" t="str">
        <f>IF(SUM(H31)=0,"",SUM(0.22*H31))</f>
        <v/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33</v>
      </c>
      <c r="D36" s="37"/>
      <c r="E36" s="37"/>
      <c r="F36" s="37"/>
      <c r="G36" s="37"/>
      <c r="H36" s="43" t="str">
        <f>IF(SUM(H31:H33)=0,"",SUM(H31:H33))</f>
        <v/>
      </c>
    </row>
    <row r="41" spans="2:8" ht="17.25" hidden="1" thickBot="1" x14ac:dyDescent="0.35">
      <c r="B41" s="135" t="s">
        <v>34</v>
      </c>
      <c r="C41" s="135"/>
      <c r="D41" s="135"/>
      <c r="E41" s="135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33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18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25</v>
      </c>
      <c r="C2" s="8" t="s">
        <v>30</v>
      </c>
      <c r="D2" s="8" t="s">
        <v>26</v>
      </c>
      <c r="E2" s="9" t="s">
        <v>27</v>
      </c>
      <c r="F2" s="9" t="s">
        <v>28</v>
      </c>
      <c r="G2" s="9" t="s">
        <v>29</v>
      </c>
      <c r="I2" s="119" t="s">
        <v>35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120"/>
    </row>
    <row r="4" spans="1:9" ht="15.75" x14ac:dyDescent="0.2">
      <c r="B4" s="141" t="s">
        <v>0</v>
      </c>
      <c r="C4" s="141"/>
      <c r="D4" s="141"/>
      <c r="E4" s="141"/>
      <c r="F4" s="141"/>
      <c r="G4" s="141"/>
    </row>
    <row r="5" spans="1:9" ht="12.75" customHeight="1" x14ac:dyDescent="0.2">
      <c r="B5" s="15"/>
      <c r="C5" s="15"/>
      <c r="D5" s="15"/>
      <c r="E5" s="16" t="str">
        <f>IF(SUM(E8:E11)=0,0,"")</f>
        <v/>
      </c>
      <c r="F5" s="16"/>
      <c r="G5" s="16"/>
    </row>
    <row r="6" spans="1:9" ht="21.2" customHeight="1" x14ac:dyDescent="0.3">
      <c r="B6" s="142" t="s">
        <v>19</v>
      </c>
      <c r="C6" s="143"/>
      <c r="D6" s="143"/>
      <c r="E6" s="17" t="str">
        <f>IF(SUM(E8:E11)=0,0,"")</f>
        <v/>
      </c>
      <c r="F6" s="17"/>
      <c r="G6" s="18"/>
    </row>
    <row r="7" spans="1:9" x14ac:dyDescent="0.2">
      <c r="E7" s="16" t="str">
        <f>IF(SUM(E8:E11)=0,0,"")</f>
        <v/>
      </c>
      <c r="F7" s="16"/>
      <c r="G7" s="16"/>
    </row>
    <row r="8" spans="1:9" ht="38.25" x14ac:dyDescent="0.2">
      <c r="B8" s="19" t="s">
        <v>2</v>
      </c>
      <c r="C8" s="20" t="s">
        <v>1</v>
      </c>
      <c r="D8" s="21" t="s">
        <v>168</v>
      </c>
      <c r="E8" s="127">
        <v>0.11</v>
      </c>
      <c r="F8" s="22"/>
      <c r="G8" s="22" t="str">
        <f t="shared" ref="G8:G11" si="0">IF(F8="","",E8*F8)</f>
        <v/>
      </c>
      <c r="I8" s="122">
        <v>1410</v>
      </c>
    </row>
    <row r="9" spans="1:9" ht="38.25" x14ac:dyDescent="0.2">
      <c r="B9" s="19" t="s">
        <v>3</v>
      </c>
      <c r="C9" s="20" t="s">
        <v>1</v>
      </c>
      <c r="D9" s="21" t="s">
        <v>169</v>
      </c>
      <c r="E9" s="127">
        <f>+E8</f>
        <v>0.11</v>
      </c>
      <c r="F9" s="22"/>
      <c r="G9" s="22" t="str">
        <f t="shared" si="0"/>
        <v/>
      </c>
      <c r="I9" s="121">
        <v>0</v>
      </c>
    </row>
    <row r="10" spans="1:9" ht="38.25" x14ac:dyDescent="0.2">
      <c r="B10" s="19" t="s">
        <v>5</v>
      </c>
      <c r="C10" s="20" t="s">
        <v>4</v>
      </c>
      <c r="D10" s="21" t="s">
        <v>170</v>
      </c>
      <c r="E10" s="127">
        <v>10</v>
      </c>
      <c r="F10" s="22"/>
      <c r="G10" s="22" t="str">
        <f t="shared" si="0"/>
        <v/>
      </c>
      <c r="I10" s="122">
        <v>23</v>
      </c>
    </row>
    <row r="11" spans="1:9" ht="38.25" x14ac:dyDescent="0.2">
      <c r="B11" s="19" t="s">
        <v>6</v>
      </c>
      <c r="C11" s="20" t="s">
        <v>4</v>
      </c>
      <c r="D11" s="21" t="s">
        <v>178</v>
      </c>
      <c r="E11" s="127">
        <v>15</v>
      </c>
      <c r="F11" s="22"/>
      <c r="G11" s="22" t="str">
        <f t="shared" si="0"/>
        <v/>
      </c>
      <c r="I11" s="121">
        <v>0</v>
      </c>
    </row>
    <row r="12" spans="1:9" x14ac:dyDescent="0.2">
      <c r="E12" s="23"/>
      <c r="G12" s="23"/>
    </row>
    <row r="13" spans="1:9" ht="21.2" customHeight="1" x14ac:dyDescent="0.3">
      <c r="B13" s="142" t="s">
        <v>20</v>
      </c>
      <c r="C13" s="143"/>
      <c r="D13" s="143"/>
      <c r="E13" s="17"/>
      <c r="F13" s="17"/>
      <c r="G13" s="18"/>
    </row>
    <row r="14" spans="1:9" ht="21.2" customHeight="1" x14ac:dyDescent="0.25">
      <c r="B14" s="144" t="s">
        <v>21</v>
      </c>
      <c r="C14" s="144"/>
      <c r="D14" s="144"/>
      <c r="E14" s="24" t="str">
        <f>IF(SUM(E16:E18)=0,0,"")</f>
        <v/>
      </c>
      <c r="F14" s="24"/>
      <c r="G14" s="24"/>
    </row>
    <row r="15" spans="1:9" x14ac:dyDescent="0.2">
      <c r="E15" s="16" t="str">
        <f>IF(SUM(E16:E18)=0,0,"")</f>
        <v/>
      </c>
      <c r="F15" s="16"/>
      <c r="G15" s="16"/>
    </row>
    <row r="16" spans="1:9" ht="38.25" x14ac:dyDescent="0.2">
      <c r="B16" s="19" t="s">
        <v>8</v>
      </c>
      <c r="C16" s="20" t="s">
        <v>9</v>
      </c>
      <c r="D16" s="21" t="s">
        <v>36</v>
      </c>
      <c r="E16" s="127">
        <v>10</v>
      </c>
      <c r="F16" s="22"/>
      <c r="G16" s="22" t="str">
        <f>IF(F16="","",E16*F16)</f>
        <v/>
      </c>
      <c r="I16" s="123">
        <v>16</v>
      </c>
    </row>
    <row r="17" spans="2:9" ht="38.25" x14ac:dyDescent="0.2">
      <c r="B17" s="19" t="s">
        <v>10</v>
      </c>
      <c r="C17" s="20" t="s">
        <v>9</v>
      </c>
      <c r="D17" s="21" t="s">
        <v>37</v>
      </c>
      <c r="E17" s="127">
        <v>10</v>
      </c>
      <c r="F17" s="22"/>
      <c r="G17" s="22" t="str">
        <f t="shared" ref="G17:G18" si="1">IF(F17="","",E17*F17)</f>
        <v/>
      </c>
      <c r="I17" s="124">
        <v>17</v>
      </c>
    </row>
    <row r="18" spans="2:9" ht="25.5" x14ac:dyDescent="0.2">
      <c r="B18" s="19" t="s">
        <v>171</v>
      </c>
      <c r="C18" s="20" t="s">
        <v>7</v>
      </c>
      <c r="D18" s="21" t="s">
        <v>172</v>
      </c>
      <c r="E18" s="127">
        <v>5</v>
      </c>
      <c r="F18" s="22"/>
      <c r="G18" s="22" t="str">
        <f t="shared" si="1"/>
        <v/>
      </c>
      <c r="I18" s="125">
        <v>1</v>
      </c>
    </row>
    <row r="19" spans="2:9" x14ac:dyDescent="0.2">
      <c r="E19" s="25" t="str">
        <f>IF(SUM(E22:E25)=0,0,"")</f>
        <v/>
      </c>
      <c r="F19" s="25"/>
      <c r="G19" s="25"/>
    </row>
    <row r="20" spans="2:9" ht="21.2" customHeight="1" x14ac:dyDescent="0.2">
      <c r="B20" s="145" t="s">
        <v>22</v>
      </c>
      <c r="C20" s="145"/>
      <c r="D20" s="145"/>
      <c r="E20" s="26" t="str">
        <f>IF(SUM(E22:E25)=0,0,"")</f>
        <v/>
      </c>
      <c r="F20" s="26"/>
      <c r="G20" s="26"/>
    </row>
    <row r="21" spans="2:9" x14ac:dyDescent="0.2">
      <c r="E21" s="25" t="str">
        <f>IF(SUM(E22:E25)=0,0,"")</f>
        <v/>
      </c>
      <c r="F21" s="25"/>
      <c r="G21" s="25"/>
    </row>
    <row r="22" spans="2:9" ht="38.25" x14ac:dyDescent="0.2">
      <c r="B22" s="19" t="s">
        <v>13</v>
      </c>
      <c r="C22" s="20" t="s">
        <v>12</v>
      </c>
      <c r="D22" s="21" t="s">
        <v>188</v>
      </c>
      <c r="E22" s="127">
        <f>15*0.15</f>
        <v>2.25</v>
      </c>
      <c r="F22" s="22"/>
      <c r="G22" s="22" t="str">
        <f>IF(F22="","",E22*F22)</f>
        <v/>
      </c>
      <c r="I22" s="123">
        <v>22</v>
      </c>
    </row>
    <row r="23" spans="2:9" ht="38.25" x14ac:dyDescent="0.2">
      <c r="B23" s="19" t="s">
        <v>14</v>
      </c>
      <c r="C23" s="20" t="s">
        <v>9</v>
      </c>
      <c r="D23" s="21" t="s">
        <v>173</v>
      </c>
      <c r="E23" s="132">
        <v>750</v>
      </c>
      <c r="F23" s="22"/>
      <c r="G23" s="22" t="str">
        <f t="shared" ref="G23:G25" si="2">IF(F23="","",E23*F23)</f>
        <v/>
      </c>
      <c r="I23" s="123">
        <v>7</v>
      </c>
    </row>
    <row r="24" spans="2:9" ht="25.5" x14ac:dyDescent="0.2">
      <c r="B24" s="19" t="s">
        <v>15</v>
      </c>
      <c r="C24" s="20" t="s">
        <v>9</v>
      </c>
      <c r="D24" s="21" t="s">
        <v>38</v>
      </c>
      <c r="E24" s="127">
        <f>E25*0.5</f>
        <v>9</v>
      </c>
      <c r="F24" s="22"/>
      <c r="G24" s="22" t="str">
        <f t="shared" si="2"/>
        <v/>
      </c>
      <c r="I24" s="126">
        <v>0</v>
      </c>
    </row>
    <row r="25" spans="2:9" ht="25.5" x14ac:dyDescent="0.2">
      <c r="B25" s="19" t="s">
        <v>16</v>
      </c>
      <c r="C25" s="20" t="s">
        <v>11</v>
      </c>
      <c r="D25" s="21" t="s">
        <v>189</v>
      </c>
      <c r="E25" s="132">
        <f>18</f>
        <v>18</v>
      </c>
      <c r="F25" s="22"/>
      <c r="G25" s="22" t="str">
        <f t="shared" si="2"/>
        <v/>
      </c>
      <c r="I25" s="123">
        <v>1.2</v>
      </c>
    </row>
    <row r="26" spans="2:9" x14ac:dyDescent="0.2">
      <c r="E26" s="23"/>
      <c r="F26" s="23"/>
      <c r="G26" s="23"/>
    </row>
    <row r="27" spans="2:9" ht="21.2" customHeight="1" x14ac:dyDescent="0.3">
      <c r="B27" s="142" t="s">
        <v>23</v>
      </c>
      <c r="C27" s="143"/>
      <c r="D27" s="143"/>
      <c r="E27" s="17"/>
      <c r="F27" s="17"/>
      <c r="G27" s="18"/>
    </row>
    <row r="28" spans="2:9" ht="20.25" customHeight="1" x14ac:dyDescent="0.25">
      <c r="B28" s="144" t="s">
        <v>24</v>
      </c>
      <c r="C28" s="144"/>
      <c r="D28" s="144"/>
      <c r="E28" s="24" t="str">
        <f>IF(SUM(E30:E30)=0,0,"")</f>
        <v/>
      </c>
      <c r="F28" s="24"/>
      <c r="G28" s="24"/>
    </row>
    <row r="29" spans="2:9" x14ac:dyDescent="0.2">
      <c r="E29" s="16" t="str">
        <f>IF(SUM(E30:E30)=0,0,"")</f>
        <v/>
      </c>
      <c r="F29" s="16"/>
      <c r="G29" s="16"/>
    </row>
    <row r="30" spans="2:9" ht="25.5" x14ac:dyDescent="0.2">
      <c r="B30" s="19" t="s">
        <v>18</v>
      </c>
      <c r="C30" s="20" t="s">
        <v>17</v>
      </c>
      <c r="D30" s="21" t="s">
        <v>162</v>
      </c>
      <c r="E30" s="127">
        <v>20</v>
      </c>
      <c r="F30" s="22"/>
      <c r="G30" s="22" t="str">
        <f t="shared" ref="G30:G31" si="3">IF(F30="","",E30*F30)</f>
        <v/>
      </c>
      <c r="I30" s="125">
        <v>0</v>
      </c>
    </row>
    <row r="31" spans="2:9" ht="25.5" x14ac:dyDescent="0.2">
      <c r="B31" s="19" t="s">
        <v>147</v>
      </c>
      <c r="C31" s="20" t="s">
        <v>4</v>
      </c>
      <c r="D31" s="21" t="s">
        <v>148</v>
      </c>
      <c r="E31" s="127">
        <v>1</v>
      </c>
      <c r="F31" s="22"/>
      <c r="G31" s="22" t="str">
        <f t="shared" si="3"/>
        <v/>
      </c>
      <c r="I31" s="6"/>
    </row>
    <row r="32" spans="2:9" ht="13.5" thickBot="1" x14ac:dyDescent="0.25"/>
    <row r="33" spans="4:7" ht="16.5" thickBot="1" x14ac:dyDescent="0.25">
      <c r="D33" s="27" t="s">
        <v>39</v>
      </c>
      <c r="E33" s="28"/>
      <c r="F33" s="139" t="str">
        <f>IF(SUM(G8:G31)=0,"",SUM(G8:G31))</f>
        <v/>
      </c>
      <c r="G33" s="140"/>
    </row>
  </sheetData>
  <sheetProtection selectLockedCells="1" selectUnlockedCells="1"/>
  <autoFilter ref="E1:G33">
    <filterColumn colId="0">
      <filters blank="1">
        <filter val="0,11"/>
        <filter val="1,00"/>
        <filter val="10,00"/>
        <filter val="15,00"/>
        <filter val="18,00"/>
        <filter val="2,25"/>
        <filter val="20,00"/>
        <filter val="5,00"/>
        <filter val="750,00"/>
        <filter val="9,00"/>
        <filter val="količina"/>
      </filters>
    </filterColumn>
  </autoFilter>
  <dataConsolidate/>
  <mergeCells count="8">
    <mergeCell ref="F33:G33"/>
    <mergeCell ref="B4:G4"/>
    <mergeCell ref="B6:D6"/>
    <mergeCell ref="B13:D13"/>
    <mergeCell ref="B14:D14"/>
    <mergeCell ref="B20:D20"/>
    <mergeCell ref="B27:D27"/>
    <mergeCell ref="B28:D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38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5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25</v>
      </c>
      <c r="C2" s="51" t="s">
        <v>30</v>
      </c>
      <c r="D2" s="51" t="s">
        <v>26</v>
      </c>
      <c r="E2" s="52" t="s">
        <v>27</v>
      </c>
      <c r="F2" s="52" t="s">
        <v>28</v>
      </c>
      <c r="G2" s="52" t="s">
        <v>29</v>
      </c>
      <c r="I2" s="96" t="s">
        <v>35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7"/>
    </row>
    <row r="4" spans="1:9" ht="15.75" x14ac:dyDescent="0.2">
      <c r="B4" s="146" t="s">
        <v>40</v>
      </c>
      <c r="C4" s="146"/>
      <c r="D4" s="146"/>
      <c r="E4" s="146"/>
      <c r="F4" s="146"/>
      <c r="G4" s="146"/>
    </row>
    <row r="5" spans="1:9" ht="12.75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47" t="s">
        <v>60</v>
      </c>
      <c r="C6" s="148"/>
      <c r="D6" s="148"/>
      <c r="E6" s="59"/>
      <c r="F6" s="59"/>
      <c r="G6" s="60"/>
    </row>
    <row r="7" spans="1:9" x14ac:dyDescent="0.2">
      <c r="E7" s="58"/>
      <c r="F7" s="58"/>
      <c r="G7" s="58"/>
    </row>
    <row r="8" spans="1:9" ht="38.25" x14ac:dyDescent="0.2">
      <c r="B8" s="63" t="s">
        <v>41</v>
      </c>
      <c r="C8" s="64" t="s">
        <v>12</v>
      </c>
      <c r="D8" s="65" t="s">
        <v>57</v>
      </c>
      <c r="E8" s="69">
        <f>+(100*0.22)</f>
        <v>22</v>
      </c>
      <c r="F8" s="66"/>
      <c r="G8" s="66" t="str">
        <f t="shared" ref="G8:G10" si="0">IF(F8="","",E8*F8)</f>
        <v/>
      </c>
      <c r="I8" s="114">
        <v>5.28</v>
      </c>
    </row>
    <row r="9" spans="1:9" ht="25.5" x14ac:dyDescent="0.2">
      <c r="B9" s="63" t="s">
        <v>43</v>
      </c>
      <c r="C9" s="64" t="s">
        <v>12</v>
      </c>
      <c r="D9" s="65" t="s">
        <v>190</v>
      </c>
      <c r="E9" s="69">
        <f>('3. VOZIŠČNE KONSTRUKCIJE'!E23*0.77)+(55*0.4)</f>
        <v>522.5</v>
      </c>
      <c r="F9" s="66"/>
      <c r="G9" s="66" t="str">
        <f t="shared" si="0"/>
        <v/>
      </c>
      <c r="I9" s="116">
        <v>5.28</v>
      </c>
    </row>
    <row r="10" spans="1:9" ht="51" x14ac:dyDescent="0.2">
      <c r="B10" s="63" t="s">
        <v>44</v>
      </c>
      <c r="C10" s="64" t="s">
        <v>12</v>
      </c>
      <c r="D10" s="65" t="s">
        <v>191</v>
      </c>
      <c r="E10" s="69">
        <f>+('4. ODVODNJAVANJE'!E8*0.3)</f>
        <v>7.5</v>
      </c>
      <c r="F10" s="66"/>
      <c r="G10" s="66" t="str">
        <f t="shared" si="0"/>
        <v/>
      </c>
      <c r="I10" s="115">
        <v>8.8000000000000007</v>
      </c>
    </row>
    <row r="11" spans="1:9" x14ac:dyDescent="0.2">
      <c r="E11" s="58"/>
      <c r="F11" s="58"/>
      <c r="G11" s="58"/>
    </row>
    <row r="12" spans="1:9" ht="21.2" customHeight="1" x14ac:dyDescent="0.3">
      <c r="B12" s="147" t="s">
        <v>42</v>
      </c>
      <c r="C12" s="148"/>
      <c r="D12" s="148"/>
      <c r="E12" s="59"/>
      <c r="F12" s="59"/>
      <c r="G12" s="60"/>
    </row>
    <row r="13" spans="1:9" x14ac:dyDescent="0.2">
      <c r="E13" s="58"/>
      <c r="F13" s="58"/>
      <c r="G13" s="58"/>
    </row>
    <row r="14" spans="1:9" ht="25.5" x14ac:dyDescent="0.2">
      <c r="B14" s="63" t="s">
        <v>45</v>
      </c>
      <c r="C14" s="64" t="s">
        <v>9</v>
      </c>
      <c r="D14" s="67" t="s">
        <v>58</v>
      </c>
      <c r="E14" s="69">
        <f>('3. VOZIŠČNE KONSTRUKCIJE'!E23)*0.99</f>
        <v>643.5</v>
      </c>
      <c r="F14" s="66"/>
      <c r="G14" s="66" t="str">
        <f t="shared" ref="G14:G15" si="1">IF(F14="","",E14*F14)</f>
        <v/>
      </c>
      <c r="I14" s="111">
        <v>2</v>
      </c>
    </row>
    <row r="15" spans="1:9" ht="25.5" x14ac:dyDescent="0.2">
      <c r="B15" s="63" t="s">
        <v>150</v>
      </c>
      <c r="C15" s="64" t="s">
        <v>9</v>
      </c>
      <c r="D15" s="67" t="s">
        <v>163</v>
      </c>
      <c r="E15" s="69">
        <f>('3. VOZIŠČNE KONSTRUKCIJE'!E23)*1</f>
        <v>650</v>
      </c>
      <c r="F15" s="66"/>
      <c r="G15" s="66" t="str">
        <f t="shared" si="1"/>
        <v/>
      </c>
      <c r="I15" s="61"/>
    </row>
    <row r="16" spans="1:9" x14ac:dyDescent="0.2">
      <c r="E16" s="58"/>
      <c r="F16" s="58"/>
      <c r="G16" s="58"/>
    </row>
    <row r="17" spans="1:9" ht="21.2" customHeight="1" x14ac:dyDescent="0.3">
      <c r="B17" s="147" t="s">
        <v>61</v>
      </c>
      <c r="C17" s="148"/>
      <c r="D17" s="148"/>
      <c r="E17" s="59"/>
      <c r="F17" s="59"/>
      <c r="G17" s="60"/>
    </row>
    <row r="18" spans="1:9" x14ac:dyDescent="0.2">
      <c r="E18" s="58"/>
      <c r="F18" s="58"/>
      <c r="G18" s="58"/>
    </row>
    <row r="19" spans="1:9" s="82" customFormat="1" ht="38.25" x14ac:dyDescent="0.2">
      <c r="A19" s="79"/>
      <c r="B19" s="80" t="s">
        <v>46</v>
      </c>
      <c r="C19" s="81" t="s">
        <v>9</v>
      </c>
      <c r="D19" s="67" t="s">
        <v>59</v>
      </c>
      <c r="E19" s="69">
        <f>('3. VOZIŠČNE KONSTRUKCIJE'!E23)*1.4</f>
        <v>909.99999999999989</v>
      </c>
      <c r="F19" s="69"/>
      <c r="G19" s="69" t="str">
        <f t="shared" ref="G19" si="2">IF(F19="","",E19*F19)</f>
        <v/>
      </c>
      <c r="I19" s="131">
        <v>0</v>
      </c>
    </row>
    <row r="20" spans="1:9" x14ac:dyDescent="0.2">
      <c r="E20" s="68"/>
      <c r="F20" s="58"/>
      <c r="G20" s="58"/>
    </row>
    <row r="21" spans="1:9" ht="21.2" customHeight="1" x14ac:dyDescent="0.3">
      <c r="B21" s="147" t="s">
        <v>62</v>
      </c>
      <c r="C21" s="148"/>
      <c r="D21" s="148"/>
      <c r="E21" s="59"/>
      <c r="F21" s="59"/>
      <c r="G21" s="60"/>
    </row>
    <row r="22" spans="1:9" x14ac:dyDescent="0.2">
      <c r="E22" s="58"/>
      <c r="F22" s="58"/>
      <c r="G22" s="58"/>
    </row>
    <row r="23" spans="1:9" ht="89.25" x14ac:dyDescent="0.2">
      <c r="B23" s="63" t="s">
        <v>47</v>
      </c>
      <c r="C23" s="64" t="s">
        <v>12</v>
      </c>
      <c r="D23" s="65" t="s">
        <v>192</v>
      </c>
      <c r="E23" s="69">
        <f>(E10)*0.85</f>
        <v>6.375</v>
      </c>
      <c r="F23" s="66"/>
      <c r="G23" s="66" t="str">
        <f t="shared" ref="G23" si="3">IF(F23="","",E23*F23)</f>
        <v/>
      </c>
      <c r="I23" s="117">
        <v>18</v>
      </c>
    </row>
    <row r="24" spans="1:9" ht="38.25" x14ac:dyDescent="0.2">
      <c r="B24" s="63" t="s">
        <v>48</v>
      </c>
      <c r="C24" s="64" t="s">
        <v>12</v>
      </c>
      <c r="D24" s="65" t="s">
        <v>193</v>
      </c>
      <c r="E24" s="69">
        <f>('3. VOZIŠČNE KONSTRUKCIJE'!E23)*0.44</f>
        <v>286</v>
      </c>
      <c r="F24" s="66"/>
      <c r="G24" s="66" t="str">
        <f t="shared" ref="G24" si="4">IF(F24="","",E24*F24)</f>
        <v/>
      </c>
      <c r="I24" s="106">
        <v>0</v>
      </c>
    </row>
    <row r="25" spans="1:9" x14ac:dyDescent="0.2">
      <c r="E25" s="58" t="str">
        <f>IF(SUM(E28:E29)=0,0,"")</f>
        <v/>
      </c>
      <c r="F25" s="58"/>
      <c r="G25" s="58"/>
    </row>
    <row r="26" spans="1:9" ht="21.2" customHeight="1" x14ac:dyDescent="0.3">
      <c r="B26" s="147" t="s">
        <v>63</v>
      </c>
      <c r="C26" s="148"/>
      <c r="D26" s="148"/>
      <c r="E26" s="59" t="str">
        <f>IF(SUM(E28:E29)=0,0,"")</f>
        <v/>
      </c>
      <c r="F26" s="59"/>
      <c r="G26" s="60"/>
    </row>
    <row r="27" spans="1:9" x14ac:dyDescent="0.2">
      <c r="E27" s="58" t="str">
        <f>IF(SUM(E28:E29)=0,0,"")</f>
        <v/>
      </c>
      <c r="F27" s="58"/>
      <c r="G27" s="58"/>
    </row>
    <row r="28" spans="1:9" ht="38.25" x14ac:dyDescent="0.2">
      <c r="B28" s="63" t="s">
        <v>49</v>
      </c>
      <c r="C28" s="64" t="s">
        <v>9</v>
      </c>
      <c r="D28" s="65" t="s">
        <v>156</v>
      </c>
      <c r="E28" s="69">
        <v>100</v>
      </c>
      <c r="F28" s="66"/>
      <c r="G28" s="66" t="str">
        <f t="shared" ref="G28:G29" si="5">IF(F28="","",E28*F28)</f>
        <v/>
      </c>
      <c r="I28" s="112">
        <v>0</v>
      </c>
    </row>
    <row r="29" spans="1:9" ht="25.5" x14ac:dyDescent="0.2">
      <c r="B29" s="63" t="s">
        <v>50</v>
      </c>
      <c r="C29" s="64" t="s">
        <v>9</v>
      </c>
      <c r="D29" s="65" t="s">
        <v>158</v>
      </c>
      <c r="E29" s="69">
        <f>E28</f>
        <v>100</v>
      </c>
      <c r="F29" s="66"/>
      <c r="G29" s="66" t="str">
        <f t="shared" si="5"/>
        <v/>
      </c>
      <c r="I29" s="112">
        <v>0</v>
      </c>
    </row>
    <row r="30" spans="1:9" x14ac:dyDescent="0.2">
      <c r="E30" s="58"/>
      <c r="F30" s="58"/>
      <c r="G30" s="58"/>
    </row>
    <row r="31" spans="1:9" ht="21.2" customHeight="1" x14ac:dyDescent="0.3">
      <c r="B31" s="147" t="s">
        <v>64</v>
      </c>
      <c r="C31" s="148"/>
      <c r="D31" s="148"/>
      <c r="E31" s="59"/>
      <c r="F31" s="59"/>
      <c r="G31" s="60"/>
    </row>
    <row r="32" spans="1:9" x14ac:dyDescent="0.2">
      <c r="E32" s="58"/>
      <c r="F32" s="58"/>
      <c r="G32" s="58"/>
    </row>
    <row r="33" spans="2:9" ht="25.5" x14ac:dyDescent="0.2">
      <c r="B33" s="63" t="s">
        <v>52</v>
      </c>
      <c r="C33" s="64" t="s">
        <v>51</v>
      </c>
      <c r="D33" s="65" t="s">
        <v>159</v>
      </c>
      <c r="E33" s="69">
        <f>E35+E36</f>
        <v>1021.125</v>
      </c>
      <c r="F33" s="66"/>
      <c r="G33" s="66" t="str">
        <f t="shared" ref="G33:G36" si="6">IF(F33="","",E33*F33)</f>
        <v/>
      </c>
      <c r="I33" s="110">
        <v>0</v>
      </c>
    </row>
    <row r="34" spans="2:9" ht="51" x14ac:dyDescent="0.2">
      <c r="B34" s="63" t="s">
        <v>53</v>
      </c>
      <c r="C34" s="64" t="s">
        <v>51</v>
      </c>
      <c r="D34" s="67" t="s">
        <v>179</v>
      </c>
      <c r="E34" s="69">
        <f>(('1. PREDDELA'!E24)*0.1)*2.3</f>
        <v>2.0699999999999998</v>
      </c>
      <c r="F34" s="66"/>
      <c r="G34" s="66" t="str">
        <f t="shared" si="6"/>
        <v/>
      </c>
      <c r="I34" s="111">
        <v>0</v>
      </c>
    </row>
    <row r="35" spans="2:9" ht="38.25" x14ac:dyDescent="0.2">
      <c r="B35" s="63" t="s">
        <v>54</v>
      </c>
      <c r="C35" s="64" t="s">
        <v>51</v>
      </c>
      <c r="D35" s="65" t="s">
        <v>151</v>
      </c>
      <c r="E35" s="69">
        <f>(E8+E9+E10+'1. PREDDELA'!E22)*1.5</f>
        <v>831.375</v>
      </c>
      <c r="F35" s="66"/>
      <c r="G35" s="66" t="str">
        <f t="shared" si="6"/>
        <v/>
      </c>
      <c r="I35" s="111">
        <v>0</v>
      </c>
    </row>
    <row r="36" spans="2:9" ht="38.25" x14ac:dyDescent="0.2">
      <c r="B36" s="63" t="s">
        <v>55</v>
      </c>
      <c r="C36" s="64" t="s">
        <v>51</v>
      </c>
      <c r="D36" s="65" t="s">
        <v>152</v>
      </c>
      <c r="E36" s="69">
        <f>(('1. PREDDELA'!E23*0.11))*2.3</f>
        <v>189.74999999999997</v>
      </c>
      <c r="F36" s="66"/>
      <c r="G36" s="66" t="str">
        <f t="shared" si="6"/>
        <v/>
      </c>
      <c r="I36" s="111">
        <v>0</v>
      </c>
    </row>
    <row r="37" spans="2:9" ht="13.5" thickBot="1" x14ac:dyDescent="0.25">
      <c r="B37" s="70"/>
      <c r="C37" s="71"/>
      <c r="D37" s="72"/>
      <c r="E37" s="73"/>
      <c r="F37" s="73"/>
      <c r="G37" s="73"/>
      <c r="I37" s="61"/>
    </row>
    <row r="38" spans="2:9" ht="16.5" thickBot="1" x14ac:dyDescent="0.25">
      <c r="D38" s="74" t="s">
        <v>56</v>
      </c>
      <c r="E38" s="75"/>
      <c r="F38" s="149" t="str">
        <f>IF(SUM(G8:G36)=0,"",SUM(G8:G36))</f>
        <v/>
      </c>
      <c r="G38" s="150"/>
    </row>
  </sheetData>
  <sheetProtection selectLockedCells="1" selectUnlockedCells="1"/>
  <autoFilter ref="E1:G38">
    <filterColumn colId="0">
      <filters blank="1">
        <filter val="100,00"/>
        <filter val="2,07"/>
        <filter val="22,00"/>
        <filter val="286,00"/>
        <filter val="522,50"/>
        <filter val="6,38"/>
        <filter val="643,50"/>
        <filter val="650,00"/>
        <filter val="7,50"/>
        <filter val="831,38"/>
        <filter val="86,25"/>
        <filter val="910,00"/>
        <filter val="917,63"/>
        <filter val="količina"/>
      </filters>
    </filterColumn>
  </autoFilter>
  <dataConsolidate/>
  <mergeCells count="8">
    <mergeCell ref="B4:G4"/>
    <mergeCell ref="B6:D6"/>
    <mergeCell ref="B12:D12"/>
    <mergeCell ref="B17:D17"/>
    <mergeCell ref="F38:G38"/>
    <mergeCell ref="B21:D21"/>
    <mergeCell ref="B26:D26"/>
    <mergeCell ref="B31:D3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3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35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5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25</v>
      </c>
      <c r="C2" s="51" t="s">
        <v>30</v>
      </c>
      <c r="D2" s="51" t="s">
        <v>26</v>
      </c>
      <c r="E2" s="52" t="s">
        <v>27</v>
      </c>
      <c r="F2" s="52" t="s">
        <v>28</v>
      </c>
      <c r="G2" s="52" t="s">
        <v>29</v>
      </c>
      <c r="I2" s="96" t="s">
        <v>35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7"/>
    </row>
    <row r="4" spans="1:9" ht="15.75" x14ac:dyDescent="0.2">
      <c r="B4" s="146" t="s">
        <v>65</v>
      </c>
      <c r="C4" s="146"/>
      <c r="D4" s="146"/>
      <c r="E4" s="146"/>
      <c r="F4" s="146"/>
      <c r="G4" s="146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47" t="s">
        <v>93</v>
      </c>
      <c r="C6" s="148"/>
      <c r="D6" s="148"/>
      <c r="E6" s="59"/>
      <c r="F6" s="59"/>
      <c r="G6" s="60"/>
    </row>
    <row r="7" spans="1:9" ht="21.2" customHeight="1" x14ac:dyDescent="0.25">
      <c r="B7" s="153" t="s">
        <v>66</v>
      </c>
      <c r="C7" s="153"/>
      <c r="D7" s="153"/>
      <c r="E7" s="77"/>
      <c r="F7" s="77"/>
      <c r="G7" s="77"/>
    </row>
    <row r="8" spans="1:9" ht="13.5" x14ac:dyDescent="0.25">
      <c r="E8" s="78"/>
      <c r="F8" s="78"/>
      <c r="G8" s="78"/>
    </row>
    <row r="9" spans="1:9" s="82" customFormat="1" ht="38.25" x14ac:dyDescent="0.2">
      <c r="A9" s="79"/>
      <c r="B9" s="80" t="s">
        <v>122</v>
      </c>
      <c r="C9" s="81" t="s">
        <v>12</v>
      </c>
      <c r="D9" s="67" t="s">
        <v>197</v>
      </c>
      <c r="E9" s="69">
        <f>E23*0.28</f>
        <v>182.00000000000003</v>
      </c>
      <c r="F9" s="69"/>
      <c r="G9" s="69" t="str">
        <f t="shared" ref="G9:G10" si="0">IF(F9="","",E9*F9)</f>
        <v/>
      </c>
      <c r="I9" s="105">
        <v>22</v>
      </c>
    </row>
    <row r="10" spans="1:9" ht="38.25" x14ac:dyDescent="0.2">
      <c r="B10" s="63" t="s">
        <v>123</v>
      </c>
      <c r="C10" s="64" t="s">
        <v>12</v>
      </c>
      <c r="D10" s="65" t="s">
        <v>144</v>
      </c>
      <c r="E10" s="69">
        <f>(E14)*0.05</f>
        <v>32.5</v>
      </c>
      <c r="F10" s="66"/>
      <c r="G10" s="66" t="str">
        <f t="shared" si="0"/>
        <v/>
      </c>
      <c r="I10" s="107">
        <v>5</v>
      </c>
    </row>
    <row r="11" spans="1:9" x14ac:dyDescent="0.2">
      <c r="E11" s="58"/>
      <c r="F11" s="58"/>
      <c r="G11" s="58"/>
    </row>
    <row r="12" spans="1:9" ht="21.75" customHeight="1" x14ac:dyDescent="0.25">
      <c r="B12" s="151" t="s">
        <v>124</v>
      </c>
      <c r="C12" s="151"/>
      <c r="D12" s="151"/>
      <c r="E12" s="78" t="str">
        <f>IF(SUM(E14:E14)=0,0,"")</f>
        <v/>
      </c>
      <c r="F12" s="78"/>
      <c r="G12" s="78"/>
    </row>
    <row r="13" spans="1:9" x14ac:dyDescent="0.2">
      <c r="E13" s="58" t="str">
        <f>IF(SUM(E14:E14)=0,0,"")</f>
        <v/>
      </c>
      <c r="F13" s="58"/>
      <c r="G13" s="58"/>
    </row>
    <row r="14" spans="1:9" ht="89.25" x14ac:dyDescent="0.2">
      <c r="B14" s="63" t="s">
        <v>125</v>
      </c>
      <c r="C14" s="64" t="s">
        <v>9</v>
      </c>
      <c r="D14" s="65" t="s">
        <v>198</v>
      </c>
      <c r="E14" s="69">
        <v>650</v>
      </c>
      <c r="F14" s="66"/>
      <c r="G14" s="66" t="str">
        <f t="shared" ref="G14" si="1">IF(F14="","",E14*F14)</f>
        <v/>
      </c>
      <c r="I14" s="109">
        <v>0</v>
      </c>
    </row>
    <row r="15" spans="1:9" x14ac:dyDescent="0.2">
      <c r="E15" s="58"/>
      <c r="F15" s="58"/>
      <c r="G15" s="58"/>
    </row>
    <row r="16" spans="1:9" ht="21.2" customHeight="1" x14ac:dyDescent="0.3">
      <c r="B16" s="147" t="s">
        <v>126</v>
      </c>
      <c r="C16" s="148"/>
      <c r="D16" s="148"/>
      <c r="E16" s="59"/>
      <c r="F16" s="59"/>
      <c r="G16" s="60"/>
    </row>
    <row r="17" spans="1:9" ht="21.2" customHeight="1" x14ac:dyDescent="0.25">
      <c r="B17" s="153" t="s">
        <v>127</v>
      </c>
      <c r="C17" s="153"/>
      <c r="D17" s="153"/>
      <c r="E17" s="77" t="str">
        <f>IF(SUM(E19:E19)=0,0,"")</f>
        <v/>
      </c>
      <c r="F17" s="77"/>
      <c r="G17" s="77"/>
    </row>
    <row r="18" spans="1:9" x14ac:dyDescent="0.2">
      <c r="E18" s="58" t="str">
        <f>IF(SUM(E19:E19)=0,0,"")</f>
        <v/>
      </c>
      <c r="F18" s="58"/>
      <c r="G18" s="58"/>
    </row>
    <row r="19" spans="1:9" ht="51" x14ac:dyDescent="0.2">
      <c r="B19" s="63" t="s">
        <v>128</v>
      </c>
      <c r="C19" s="64" t="s">
        <v>12</v>
      </c>
      <c r="D19" s="65" t="s">
        <v>160</v>
      </c>
      <c r="E19" s="69">
        <f>55*0.15</f>
        <v>8.25</v>
      </c>
      <c r="F19" s="66"/>
      <c r="G19" s="66" t="str">
        <f>IF(F19="","",E19*F19)</f>
        <v/>
      </c>
      <c r="I19" s="113">
        <v>0</v>
      </c>
    </row>
    <row r="20" spans="1:9" s="62" customFormat="1" x14ac:dyDescent="0.2">
      <c r="A20" s="53"/>
      <c r="B20" s="83"/>
      <c r="C20" s="84"/>
      <c r="D20" s="85"/>
      <c r="E20" s="86"/>
      <c r="F20" s="86"/>
      <c r="G20" s="86"/>
      <c r="I20" s="97"/>
    </row>
    <row r="21" spans="1:9" s="62" customFormat="1" ht="27" customHeight="1" x14ac:dyDescent="0.25">
      <c r="A21" s="53"/>
      <c r="B21" s="152" t="s">
        <v>129</v>
      </c>
      <c r="C21" s="152"/>
      <c r="D21" s="152"/>
      <c r="E21" s="87"/>
      <c r="F21" s="87"/>
      <c r="G21" s="87"/>
      <c r="I21" s="97"/>
    </row>
    <row r="22" spans="1:9" s="62" customFormat="1" x14ac:dyDescent="0.2">
      <c r="A22" s="53"/>
      <c r="B22" s="83"/>
      <c r="C22" s="84"/>
      <c r="D22" s="85"/>
      <c r="E22" s="86"/>
      <c r="F22" s="86"/>
      <c r="G22" s="86"/>
      <c r="I22" s="97"/>
    </row>
    <row r="23" spans="1:9" ht="89.25" x14ac:dyDescent="0.2">
      <c r="B23" s="63" t="s">
        <v>130</v>
      </c>
      <c r="C23" s="64" t="s">
        <v>9</v>
      </c>
      <c r="D23" s="65" t="s">
        <v>194</v>
      </c>
      <c r="E23" s="69">
        <f>E14</f>
        <v>650</v>
      </c>
      <c r="F23" s="66"/>
      <c r="G23" s="66" t="str">
        <f t="shared" ref="G23" si="2">IF(F23="","",E23*F23)</f>
        <v/>
      </c>
      <c r="I23" s="108">
        <v>0</v>
      </c>
    </row>
    <row r="24" spans="1:9" x14ac:dyDescent="0.2">
      <c r="E24" s="58"/>
      <c r="F24" s="58"/>
      <c r="G24" s="58"/>
    </row>
    <row r="25" spans="1:9" ht="27" customHeight="1" x14ac:dyDescent="0.25">
      <c r="B25" s="151" t="s">
        <v>131</v>
      </c>
      <c r="C25" s="151"/>
      <c r="D25" s="151"/>
      <c r="E25" s="78"/>
      <c r="F25" s="78"/>
      <c r="G25" s="78"/>
    </row>
    <row r="26" spans="1:9" x14ac:dyDescent="0.2">
      <c r="E26" s="58"/>
      <c r="F26" s="58"/>
      <c r="G26" s="58"/>
    </row>
    <row r="27" spans="1:9" ht="38.25" x14ac:dyDescent="0.2">
      <c r="B27" s="63" t="s">
        <v>132</v>
      </c>
      <c r="C27" s="64" t="s">
        <v>9</v>
      </c>
      <c r="D27" s="65" t="s">
        <v>157</v>
      </c>
      <c r="E27" s="69">
        <f>+'1. PREDDELA'!E24</f>
        <v>9</v>
      </c>
      <c r="F27" s="66"/>
      <c r="G27" s="66" t="str">
        <f t="shared" ref="G27:G29" si="3">IF(F27="","",E27*F27)</f>
        <v/>
      </c>
      <c r="I27" s="111">
        <v>0</v>
      </c>
    </row>
    <row r="28" spans="1:9" ht="25.5" x14ac:dyDescent="0.2">
      <c r="B28" s="63" t="s">
        <v>133</v>
      </c>
      <c r="C28" s="64" t="s">
        <v>9</v>
      </c>
      <c r="D28" s="65" t="s">
        <v>145</v>
      </c>
      <c r="E28" s="69">
        <f>E27</f>
        <v>9</v>
      </c>
      <c r="F28" s="66"/>
      <c r="G28" s="66" t="str">
        <f t="shared" si="3"/>
        <v/>
      </c>
      <c r="I28" s="111">
        <v>0</v>
      </c>
    </row>
    <row r="29" spans="1:9" ht="25.5" x14ac:dyDescent="0.2">
      <c r="B29" s="63" t="s">
        <v>134</v>
      </c>
      <c r="C29" s="64" t="s">
        <v>11</v>
      </c>
      <c r="D29" s="65" t="s">
        <v>161</v>
      </c>
      <c r="E29" s="69">
        <f>+'1. PREDDELA'!E25</f>
        <v>18</v>
      </c>
      <c r="F29" s="66"/>
      <c r="G29" s="66" t="str">
        <f t="shared" si="3"/>
        <v/>
      </c>
      <c r="I29" s="111">
        <v>0</v>
      </c>
    </row>
    <row r="30" spans="1:9" x14ac:dyDescent="0.2">
      <c r="E30" s="58" t="str">
        <f>IF(SUM(E33:E33)=0,0,"")</f>
        <v/>
      </c>
      <c r="F30" s="58"/>
      <c r="G30" s="58"/>
    </row>
    <row r="31" spans="1:9" ht="21.2" customHeight="1" x14ac:dyDescent="0.3">
      <c r="B31" s="147" t="s">
        <v>135</v>
      </c>
      <c r="C31" s="148"/>
      <c r="D31" s="148"/>
      <c r="E31" s="59" t="str">
        <f>IF(SUM(E33:E33)=0,0,"")</f>
        <v/>
      </c>
      <c r="F31" s="59"/>
      <c r="G31" s="60"/>
    </row>
    <row r="32" spans="1:9" x14ac:dyDescent="0.2">
      <c r="E32" s="58" t="str">
        <f>IF(SUM(E33:E33)=0,0,"")</f>
        <v/>
      </c>
      <c r="F32" s="58"/>
      <c r="G32" s="58"/>
    </row>
    <row r="33" spans="2:9" ht="38.25" x14ac:dyDescent="0.2">
      <c r="B33" s="63" t="s">
        <v>136</v>
      </c>
      <c r="C33" s="64" t="s">
        <v>12</v>
      </c>
      <c r="D33" s="65" t="s">
        <v>146</v>
      </c>
      <c r="E33" s="69">
        <f>55*0.11</f>
        <v>6.05</v>
      </c>
      <c r="F33" s="66"/>
      <c r="G33" s="66" t="str">
        <f>IF(F33="","",E33*F33)</f>
        <v/>
      </c>
      <c r="I33" s="113">
        <v>0</v>
      </c>
    </row>
    <row r="34" spans="2:9" ht="13.5" thickBot="1" x14ac:dyDescent="0.25"/>
    <row r="35" spans="2:9" ht="16.5" thickBot="1" x14ac:dyDescent="0.25">
      <c r="D35" s="74" t="s">
        <v>92</v>
      </c>
      <c r="E35" s="75"/>
      <c r="F35" s="149" t="str">
        <f>IF(SUM(G9:G33)=0,"",SUM(G9:G33))</f>
        <v/>
      </c>
      <c r="G35" s="150"/>
    </row>
  </sheetData>
  <sheetProtection selectLockedCells="1" selectUnlockedCells="1"/>
  <autoFilter ref="E1:G35">
    <filterColumn colId="0">
      <filters blank="1">
        <filter val="18,00"/>
        <filter val="182,00"/>
        <filter val="32,50"/>
        <filter val="6,05"/>
        <filter val="650,00"/>
        <filter val="8,25"/>
        <filter val="9,00"/>
        <filter val="količina"/>
      </filters>
    </filterColumn>
  </autoFilter>
  <dataConsolidate/>
  <mergeCells count="10">
    <mergeCell ref="F35:G35"/>
    <mergeCell ref="B25:D25"/>
    <mergeCell ref="B31:D31"/>
    <mergeCell ref="B21:D21"/>
    <mergeCell ref="B4:G4"/>
    <mergeCell ref="B6:D6"/>
    <mergeCell ref="B7:D7"/>
    <mergeCell ref="B16:D16"/>
    <mergeCell ref="B17:D17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15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98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25</v>
      </c>
      <c r="C2" s="51" t="s">
        <v>30</v>
      </c>
      <c r="D2" s="51" t="s">
        <v>26</v>
      </c>
      <c r="E2" s="52" t="s">
        <v>27</v>
      </c>
      <c r="F2" s="52" t="s">
        <v>28</v>
      </c>
      <c r="G2" s="52" t="s">
        <v>29</v>
      </c>
      <c r="I2" s="99" t="s">
        <v>35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00"/>
    </row>
    <row r="4" spans="1:9" ht="15.75" x14ac:dyDescent="0.2">
      <c r="B4" s="146" t="s">
        <v>67</v>
      </c>
      <c r="C4" s="146"/>
      <c r="D4" s="146"/>
      <c r="E4" s="146"/>
      <c r="F4" s="146"/>
      <c r="G4" s="146"/>
    </row>
    <row r="5" spans="1:9" x14ac:dyDescent="0.2">
      <c r="E5" s="58" t="str">
        <f>IF(SUM(E8:E9)=0,0,"")</f>
        <v/>
      </c>
      <c r="F5" s="58"/>
      <c r="G5" s="58"/>
    </row>
    <row r="6" spans="1:9" ht="21.2" customHeight="1" x14ac:dyDescent="0.3">
      <c r="B6" s="147" t="s">
        <v>68</v>
      </c>
      <c r="C6" s="148"/>
      <c r="D6" s="148"/>
      <c r="E6" s="59" t="str">
        <f>IF(SUM(E8:E9)=0,0,"")</f>
        <v/>
      </c>
      <c r="F6" s="59"/>
      <c r="G6" s="60"/>
    </row>
    <row r="7" spans="1:9" x14ac:dyDescent="0.2">
      <c r="E7" s="58" t="str">
        <f>IF(SUM(E8:E9)=0,0,"")</f>
        <v/>
      </c>
      <c r="F7" s="58"/>
      <c r="G7" s="58"/>
    </row>
    <row r="8" spans="1:9" ht="51" x14ac:dyDescent="0.2">
      <c r="B8" s="63" t="s">
        <v>69</v>
      </c>
      <c r="C8" s="64" t="s">
        <v>11</v>
      </c>
      <c r="D8" s="65" t="s">
        <v>177</v>
      </c>
      <c r="E8" s="69">
        <v>25</v>
      </c>
      <c r="F8" s="66"/>
      <c r="G8" s="66" t="str">
        <f t="shared" ref="G8" si="0">IF(F8="","",E8*F8)</f>
        <v/>
      </c>
      <c r="I8" s="101">
        <v>6.7</v>
      </c>
    </row>
    <row r="9" spans="1:9" ht="38.25" x14ac:dyDescent="0.2">
      <c r="B9" s="63" t="s">
        <v>70</v>
      </c>
      <c r="C9" s="64" t="s">
        <v>11</v>
      </c>
      <c r="D9" s="65" t="s">
        <v>73</v>
      </c>
      <c r="E9" s="134">
        <f>+E8</f>
        <v>25</v>
      </c>
      <c r="F9" s="66"/>
      <c r="G9" s="66" t="str">
        <f t="shared" ref="G9" si="1">IF(F9="","",E9*F9)</f>
        <v/>
      </c>
      <c r="I9" s="102">
        <v>0</v>
      </c>
    </row>
    <row r="10" spans="1:9" x14ac:dyDescent="0.2">
      <c r="B10" s="70"/>
      <c r="C10" s="71"/>
      <c r="D10" s="72"/>
      <c r="E10" s="73"/>
      <c r="F10" s="73"/>
      <c r="G10" s="73"/>
      <c r="I10" s="61"/>
    </row>
    <row r="11" spans="1:9" ht="21.2" customHeight="1" x14ac:dyDescent="0.3">
      <c r="B11" s="147" t="s">
        <v>71</v>
      </c>
      <c r="C11" s="148"/>
      <c r="D11" s="148"/>
      <c r="E11" s="59" t="str">
        <f>IF(SUM(E13:E13)=0,0,"")</f>
        <v/>
      </c>
      <c r="F11" s="59"/>
      <c r="G11" s="60"/>
    </row>
    <row r="12" spans="1:9" ht="12.75" customHeight="1" x14ac:dyDescent="0.3">
      <c r="B12" s="89"/>
      <c r="C12" s="89"/>
      <c r="D12" s="89"/>
      <c r="E12" s="90"/>
      <c r="F12" s="90"/>
      <c r="G12" s="90"/>
      <c r="I12" s="103"/>
    </row>
    <row r="13" spans="1:9" ht="63.75" x14ac:dyDescent="0.2">
      <c r="B13" s="63" t="s">
        <v>72</v>
      </c>
      <c r="C13" s="64" t="s">
        <v>4</v>
      </c>
      <c r="D13" s="65" t="s">
        <v>174</v>
      </c>
      <c r="E13" s="69">
        <v>6</v>
      </c>
      <c r="F13" s="66"/>
      <c r="G13" s="66" t="str">
        <f t="shared" ref="G13" si="2">IF(F13="","",E13*F13)</f>
        <v/>
      </c>
      <c r="I13" s="104">
        <v>0</v>
      </c>
    </row>
    <row r="14" spans="1:9" ht="13.5" thickBot="1" x14ac:dyDescent="0.25">
      <c r="B14" s="70"/>
      <c r="C14" s="71"/>
      <c r="D14" s="72"/>
      <c r="E14" s="73"/>
      <c r="F14" s="73"/>
      <c r="G14" s="73"/>
      <c r="I14" s="61"/>
    </row>
    <row r="15" spans="1:9" ht="16.5" thickBot="1" x14ac:dyDescent="0.25">
      <c r="D15" s="74" t="s">
        <v>91</v>
      </c>
      <c r="E15" s="75"/>
      <c r="F15" s="149" t="str">
        <f>IF(SUM(G5:G13)=0,"",SUM(G5:G13))</f>
        <v/>
      </c>
      <c r="G15" s="150"/>
    </row>
  </sheetData>
  <sheetProtection selectLockedCells="1" selectUnlockedCells="1"/>
  <autoFilter ref="E1:G15">
    <filterColumn colId="0">
      <filters blank="1">
        <filter val="25,00"/>
        <filter val="8,00"/>
        <filter val="količina"/>
      </filters>
    </filterColumn>
  </autoFilter>
  <dataConsolidate/>
  <mergeCells count="4">
    <mergeCell ref="B4:G4"/>
    <mergeCell ref="F15:G15"/>
    <mergeCell ref="B6:D6"/>
    <mergeCell ref="B11:D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5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2009" sqref="F2009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1"/>
    <col min="6" max="6" width="9.140625" style="49" customWidth="1"/>
    <col min="7" max="7" width="9.7109375" style="49" customWidth="1"/>
    <col min="8" max="8" width="4" style="61" customWidth="1"/>
    <col min="9" max="9" width="16.85546875" style="95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25</v>
      </c>
      <c r="C2" s="51" t="s">
        <v>30</v>
      </c>
      <c r="D2" s="51" t="s">
        <v>26</v>
      </c>
      <c r="E2" s="92" t="s">
        <v>27</v>
      </c>
      <c r="F2" s="52" t="s">
        <v>28</v>
      </c>
      <c r="G2" s="52" t="s">
        <v>29</v>
      </c>
      <c r="I2" s="96" t="s">
        <v>35</v>
      </c>
    </row>
    <row r="3" spans="1:9" s="62" customFormat="1" x14ac:dyDescent="0.2">
      <c r="A3" s="53"/>
      <c r="B3" s="54"/>
      <c r="C3" s="54"/>
      <c r="D3" s="55"/>
      <c r="E3" s="93"/>
      <c r="F3" s="56"/>
      <c r="G3" s="56"/>
      <c r="I3" s="97"/>
    </row>
    <row r="4" spans="1:9" ht="15.75" x14ac:dyDescent="0.2">
      <c r="B4" s="146" t="s">
        <v>74</v>
      </c>
      <c r="C4" s="146"/>
      <c r="D4" s="146"/>
      <c r="E4" s="154"/>
      <c r="F4" s="146"/>
      <c r="G4" s="146"/>
    </row>
    <row r="5" spans="1:9" ht="38.25" hidden="1" x14ac:dyDescent="0.2">
      <c r="B5" s="63" t="s">
        <v>75</v>
      </c>
      <c r="C5" s="64" t="s">
        <v>11</v>
      </c>
      <c r="D5" s="65" t="s">
        <v>94</v>
      </c>
      <c r="E5" s="66">
        <v>0</v>
      </c>
      <c r="F5" s="66" t="s">
        <v>214</v>
      </c>
      <c r="G5" s="66" t="str">
        <f t="shared" ref="G5:G13" si="0">IF(F5="","",E5*F5)</f>
        <v/>
      </c>
      <c r="I5" s="95">
        <v>0</v>
      </c>
    </row>
    <row r="6" spans="1:9" hidden="1" x14ac:dyDescent="0.2">
      <c r="B6" s="63" t="s">
        <v>76</v>
      </c>
      <c r="C6" s="64" t="s">
        <v>11</v>
      </c>
      <c r="D6" s="65" t="s">
        <v>77</v>
      </c>
      <c r="E6" s="66">
        <v>0</v>
      </c>
      <c r="F6" s="66" t="s">
        <v>214</v>
      </c>
      <c r="G6" s="66" t="str">
        <f t="shared" si="0"/>
        <v/>
      </c>
      <c r="I6" s="95">
        <v>0</v>
      </c>
    </row>
    <row r="7" spans="1:9" hidden="1" x14ac:dyDescent="0.2">
      <c r="B7" s="63" t="s">
        <v>78</v>
      </c>
      <c r="C7" s="64" t="s">
        <v>11</v>
      </c>
      <c r="D7" s="65" t="s">
        <v>79</v>
      </c>
      <c r="E7" s="66">
        <v>0</v>
      </c>
      <c r="F7" s="66" t="s">
        <v>214</v>
      </c>
      <c r="G7" s="66" t="str">
        <f t="shared" si="0"/>
        <v/>
      </c>
      <c r="I7" s="95">
        <v>0</v>
      </c>
    </row>
    <row r="8" spans="1:9" hidden="1" x14ac:dyDescent="0.2">
      <c r="B8" s="63" t="s">
        <v>80</v>
      </c>
      <c r="C8" s="64" t="s">
        <v>11</v>
      </c>
      <c r="D8" s="65" t="s">
        <v>81</v>
      </c>
      <c r="E8" s="66">
        <v>0</v>
      </c>
      <c r="F8" s="66" t="s">
        <v>214</v>
      </c>
      <c r="G8" s="66" t="str">
        <f t="shared" si="0"/>
        <v/>
      </c>
      <c r="I8" s="95">
        <v>0</v>
      </c>
    </row>
    <row r="9" spans="1:9" hidden="1" x14ac:dyDescent="0.2">
      <c r="B9" s="63" t="s">
        <v>82</v>
      </c>
      <c r="C9" s="64" t="s">
        <v>11</v>
      </c>
      <c r="D9" s="65" t="s">
        <v>83</v>
      </c>
      <c r="E9" s="66">
        <v>0</v>
      </c>
      <c r="F9" s="66" t="s">
        <v>214</v>
      </c>
      <c r="G9" s="66" t="str">
        <f t="shared" si="0"/>
        <v/>
      </c>
      <c r="I9" s="95">
        <v>0</v>
      </c>
    </row>
    <row r="10" spans="1:9" ht="38.25" hidden="1" x14ac:dyDescent="0.2">
      <c r="B10" s="63" t="s">
        <v>84</v>
      </c>
      <c r="C10" s="64" t="s">
        <v>11</v>
      </c>
      <c r="D10" s="65" t="s">
        <v>95</v>
      </c>
      <c r="E10" s="66">
        <v>0</v>
      </c>
      <c r="F10" s="66" t="s">
        <v>214</v>
      </c>
      <c r="G10" s="66" t="str">
        <f t="shared" si="0"/>
        <v/>
      </c>
      <c r="I10" s="95">
        <v>0</v>
      </c>
    </row>
    <row r="11" spans="1:9" ht="38.25" hidden="1" x14ac:dyDescent="0.2">
      <c r="B11" s="63" t="s">
        <v>85</v>
      </c>
      <c r="C11" s="64" t="s">
        <v>11</v>
      </c>
      <c r="D11" s="65" t="s">
        <v>96</v>
      </c>
      <c r="E11" s="66">
        <v>0</v>
      </c>
      <c r="F11" s="66" t="s">
        <v>214</v>
      </c>
      <c r="G11" s="66" t="str">
        <f t="shared" si="0"/>
        <v/>
      </c>
      <c r="I11" s="95">
        <v>0</v>
      </c>
    </row>
    <row r="12" spans="1:9" hidden="1" x14ac:dyDescent="0.2">
      <c r="B12" s="63" t="s">
        <v>86</v>
      </c>
      <c r="C12" s="64" t="s">
        <v>11</v>
      </c>
      <c r="D12" s="65" t="s">
        <v>87</v>
      </c>
      <c r="E12" s="66">
        <v>0</v>
      </c>
      <c r="F12" s="66" t="s">
        <v>214</v>
      </c>
      <c r="G12" s="66" t="str">
        <f t="shared" si="0"/>
        <v/>
      </c>
      <c r="I12" s="95">
        <v>0</v>
      </c>
    </row>
    <row r="13" spans="1:9" hidden="1" x14ac:dyDescent="0.2">
      <c r="B13" s="63" t="s">
        <v>88</v>
      </c>
      <c r="C13" s="64" t="s">
        <v>11</v>
      </c>
      <c r="D13" s="65" t="s">
        <v>89</v>
      </c>
      <c r="E13" s="66">
        <v>0</v>
      </c>
      <c r="F13" s="66" t="s">
        <v>214</v>
      </c>
      <c r="G13" s="66" t="str">
        <f t="shared" si="0"/>
        <v/>
      </c>
      <c r="I13" s="95">
        <v>0</v>
      </c>
    </row>
    <row r="14" spans="1:9" ht="12" customHeight="1" thickBot="1" x14ac:dyDescent="0.25"/>
    <row r="15" spans="1:9" ht="16.5" thickBot="1" x14ac:dyDescent="0.25">
      <c r="D15" s="74" t="s">
        <v>90</v>
      </c>
      <c r="E15" s="94"/>
      <c r="F15" s="149" t="str">
        <f>IF(SUM(G5:G13)=0,"",SUM(G5:G13))</f>
        <v/>
      </c>
      <c r="G15" s="150"/>
    </row>
  </sheetData>
  <sheetProtection selectLockedCells="1" selectUnlockedCells="1"/>
  <autoFilter ref="E1:G13">
    <filterColumn colId="0">
      <filters>
        <filter val="količina"/>
      </filters>
    </filterColumn>
  </autoFilter>
  <dataConsolidate/>
  <mergeCells count="2">
    <mergeCell ref="F15:G15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24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28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25</v>
      </c>
      <c r="C2" s="51" t="s">
        <v>30</v>
      </c>
      <c r="D2" s="51" t="s">
        <v>26</v>
      </c>
      <c r="E2" s="52" t="s">
        <v>27</v>
      </c>
      <c r="F2" s="52" t="s">
        <v>28</v>
      </c>
      <c r="G2" s="52" t="s">
        <v>29</v>
      </c>
      <c r="I2" s="129" t="s">
        <v>35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30"/>
    </row>
    <row r="4" spans="1:9" ht="15.75" x14ac:dyDescent="0.2">
      <c r="B4" s="146" t="s">
        <v>98</v>
      </c>
      <c r="C4" s="146"/>
      <c r="D4" s="146"/>
      <c r="E4" s="146"/>
      <c r="F4" s="146"/>
      <c r="G4" s="146"/>
    </row>
    <row r="5" spans="1:9" ht="12.75" customHeight="1" x14ac:dyDescent="0.2">
      <c r="B5" s="57"/>
      <c r="C5" s="57"/>
      <c r="D5" s="57"/>
      <c r="E5" s="76" t="str">
        <f>IF(SUM(E8:E11)=0,0,"")</f>
        <v/>
      </c>
      <c r="F5" s="76"/>
      <c r="G5" s="76"/>
    </row>
    <row r="6" spans="1:9" ht="21.2" customHeight="1" x14ac:dyDescent="0.3">
      <c r="B6" s="147" t="s">
        <v>99</v>
      </c>
      <c r="C6" s="148"/>
      <c r="D6" s="148"/>
      <c r="E6" s="59" t="str">
        <f>IF(SUM(E8:E11)=0,0,"")</f>
        <v/>
      </c>
      <c r="F6" s="59"/>
      <c r="G6" s="60"/>
    </row>
    <row r="7" spans="1:9" x14ac:dyDescent="0.2">
      <c r="E7" s="88" t="str">
        <f>IF(SUM(E8:E11)=0,0,"")</f>
        <v/>
      </c>
      <c r="F7" s="88"/>
      <c r="G7" s="88"/>
    </row>
    <row r="8" spans="1:9" ht="38.25" x14ac:dyDescent="0.2">
      <c r="B8" s="63" t="s">
        <v>100</v>
      </c>
      <c r="C8" s="64" t="s">
        <v>4</v>
      </c>
      <c r="D8" s="65" t="s">
        <v>176</v>
      </c>
      <c r="E8" s="69">
        <v>1</v>
      </c>
      <c r="F8" s="66"/>
      <c r="G8" s="66" t="str">
        <f t="shared" ref="G8:G9" si="0">IF(F8="","",E8*F8)</f>
        <v/>
      </c>
      <c r="I8" s="128">
        <v>30</v>
      </c>
    </row>
    <row r="9" spans="1:9" ht="38.25" x14ac:dyDescent="0.2">
      <c r="B9" s="63" t="s">
        <v>101</v>
      </c>
      <c r="C9" s="64" t="s">
        <v>4</v>
      </c>
      <c r="D9" s="65" t="s">
        <v>175</v>
      </c>
      <c r="E9" s="69">
        <v>1</v>
      </c>
      <c r="F9" s="66"/>
      <c r="G9" s="66" t="str">
        <f t="shared" si="0"/>
        <v/>
      </c>
      <c r="I9" s="128">
        <v>0</v>
      </c>
    </row>
    <row r="10" spans="1:9" ht="63.75" x14ac:dyDescent="0.2">
      <c r="B10" s="63" t="s">
        <v>102</v>
      </c>
      <c r="C10" s="64" t="s">
        <v>4</v>
      </c>
      <c r="D10" s="65" t="s">
        <v>195</v>
      </c>
      <c r="E10" s="69">
        <v>1</v>
      </c>
      <c r="F10" s="66"/>
      <c r="G10" s="66" t="str">
        <f t="shared" ref="G10:G11" si="1">IF(F10="","",E10*F10)</f>
        <v/>
      </c>
      <c r="I10" s="128">
        <v>125</v>
      </c>
    </row>
    <row r="11" spans="1:9" ht="51" x14ac:dyDescent="0.2">
      <c r="B11" s="63" t="s">
        <v>103</v>
      </c>
      <c r="C11" s="64" t="s">
        <v>4</v>
      </c>
      <c r="D11" s="65" t="s">
        <v>196</v>
      </c>
      <c r="E11" s="69">
        <v>1</v>
      </c>
      <c r="F11" s="66"/>
      <c r="G11" s="66" t="str">
        <f t="shared" si="1"/>
        <v/>
      </c>
      <c r="I11" s="128">
        <v>0</v>
      </c>
    </row>
    <row r="12" spans="1:9" x14ac:dyDescent="0.2">
      <c r="E12" s="58" t="str">
        <f>IF(SUM(E15:E22)=0,0,"")</f>
        <v/>
      </c>
      <c r="F12" s="58"/>
      <c r="G12" s="58"/>
    </row>
    <row r="13" spans="1:9" ht="21.2" customHeight="1" x14ac:dyDescent="0.3">
      <c r="B13" s="147" t="s">
        <v>104</v>
      </c>
      <c r="C13" s="148"/>
      <c r="D13" s="148"/>
      <c r="E13" s="59" t="str">
        <f>IF(SUM(E15:E22)=0,0,"")</f>
        <v/>
      </c>
      <c r="F13" s="59"/>
      <c r="G13" s="60"/>
    </row>
    <row r="14" spans="1:9" x14ac:dyDescent="0.2">
      <c r="E14" s="58" t="str">
        <f>IF(SUM(E15:E22)=0,0,"")</f>
        <v/>
      </c>
      <c r="F14" s="58"/>
      <c r="G14" s="58"/>
    </row>
    <row r="15" spans="1:9" ht="76.5" x14ac:dyDescent="0.2">
      <c r="B15" s="63" t="s">
        <v>105</v>
      </c>
      <c r="C15" s="64" t="s">
        <v>11</v>
      </c>
      <c r="D15" s="67" t="s">
        <v>211</v>
      </c>
      <c r="E15" s="69">
        <v>250</v>
      </c>
      <c r="F15" s="66"/>
      <c r="G15" s="66" t="str">
        <f t="shared" ref="G15:G19" si="2">IF(F15="","",E15*F15)</f>
        <v/>
      </c>
      <c r="I15" s="128">
        <v>0</v>
      </c>
    </row>
    <row r="16" spans="1:9" ht="76.5" x14ac:dyDescent="0.2">
      <c r="B16" s="63" t="s">
        <v>106</v>
      </c>
      <c r="C16" s="64" t="s">
        <v>11</v>
      </c>
      <c r="D16" s="67" t="s">
        <v>209</v>
      </c>
      <c r="E16" s="69">
        <v>12</v>
      </c>
      <c r="F16" s="66"/>
      <c r="G16" s="66" t="str">
        <f t="shared" si="2"/>
        <v/>
      </c>
      <c r="I16" s="128">
        <v>25</v>
      </c>
    </row>
    <row r="17" spans="2:9" ht="76.5" x14ac:dyDescent="0.2">
      <c r="B17" s="63" t="s">
        <v>203</v>
      </c>
      <c r="C17" s="64" t="s">
        <v>9</v>
      </c>
      <c r="D17" s="67" t="s">
        <v>202</v>
      </c>
      <c r="E17" s="69">
        <f>14+18+15+24</f>
        <v>71</v>
      </c>
      <c r="F17" s="66"/>
      <c r="G17" s="66" t="str">
        <f t="shared" si="2"/>
        <v/>
      </c>
      <c r="I17" s="128">
        <v>30</v>
      </c>
    </row>
    <row r="18" spans="2:9" ht="76.5" x14ac:dyDescent="0.2">
      <c r="B18" s="63" t="s">
        <v>204</v>
      </c>
      <c r="C18" s="64" t="s">
        <v>11</v>
      </c>
      <c r="D18" s="67" t="s">
        <v>205</v>
      </c>
      <c r="E18" s="69">
        <v>2</v>
      </c>
      <c r="F18" s="66"/>
      <c r="G18" s="66" t="str">
        <f t="shared" si="2"/>
        <v/>
      </c>
      <c r="I18" s="128">
        <v>0</v>
      </c>
    </row>
    <row r="19" spans="2:9" ht="76.5" x14ac:dyDescent="0.2">
      <c r="B19" s="63" t="s">
        <v>107</v>
      </c>
      <c r="C19" s="64" t="s">
        <v>11</v>
      </c>
      <c r="D19" s="67" t="s">
        <v>210</v>
      </c>
      <c r="E19" s="69">
        <v>45</v>
      </c>
      <c r="F19" s="66"/>
      <c r="G19" s="66" t="str">
        <f t="shared" si="2"/>
        <v/>
      </c>
      <c r="I19" s="128">
        <v>0</v>
      </c>
    </row>
    <row r="20" spans="2:9" ht="76.5" x14ac:dyDescent="0.2">
      <c r="B20" s="63" t="s">
        <v>108</v>
      </c>
      <c r="C20" s="64" t="s">
        <v>9</v>
      </c>
      <c r="D20" s="67" t="s">
        <v>206</v>
      </c>
      <c r="E20" s="69">
        <v>6</v>
      </c>
      <c r="F20" s="66"/>
      <c r="G20" s="66" t="str">
        <f t="shared" ref="G20" si="3">IF(F20="","",E20*F20)</f>
        <v/>
      </c>
      <c r="I20" s="128">
        <v>0</v>
      </c>
    </row>
    <row r="21" spans="2:9" ht="38.25" x14ac:dyDescent="0.2">
      <c r="B21" s="63" t="s">
        <v>207</v>
      </c>
      <c r="C21" s="64" t="s">
        <v>11</v>
      </c>
      <c r="D21" s="67" t="s">
        <v>208</v>
      </c>
      <c r="E21" s="69">
        <v>185</v>
      </c>
      <c r="F21" s="66"/>
      <c r="G21" s="66" t="str">
        <f t="shared" ref="G21:G22" si="4">IF(F21="","",E21*F21)</f>
        <v/>
      </c>
      <c r="I21" s="128">
        <v>0</v>
      </c>
    </row>
    <row r="22" spans="2:9" ht="38.25" x14ac:dyDescent="0.2">
      <c r="B22" s="63" t="s">
        <v>109</v>
      </c>
      <c r="C22" s="64" t="s">
        <v>9</v>
      </c>
      <c r="D22" s="65" t="s">
        <v>213</v>
      </c>
      <c r="E22" s="69">
        <v>3</v>
      </c>
      <c r="F22" s="66"/>
      <c r="G22" s="66" t="str">
        <f t="shared" si="4"/>
        <v/>
      </c>
      <c r="I22" s="128">
        <v>0</v>
      </c>
    </row>
    <row r="23" spans="2:9" ht="13.5" thickBot="1" x14ac:dyDescent="0.25">
      <c r="I23" s="61"/>
    </row>
    <row r="24" spans="2:9" ht="16.5" thickBot="1" x14ac:dyDescent="0.25">
      <c r="D24" s="74" t="s">
        <v>97</v>
      </c>
      <c r="E24" s="75"/>
      <c r="F24" s="149" t="str">
        <f>IF(SUM(G8:G22)=0,"",SUM(G8:G22))</f>
        <v/>
      </c>
      <c r="G24" s="150"/>
    </row>
  </sheetData>
  <sheetProtection selectLockedCells="1" selectUnlockedCells="1"/>
  <autoFilter ref="E1:G24">
    <filterColumn colId="0">
      <filters blank="1">
        <filter val="1,00"/>
        <filter val="12,00"/>
        <filter val="185,00"/>
        <filter val="2,00"/>
        <filter val="250,00"/>
        <filter val="3,00"/>
        <filter val="45,00"/>
        <filter val="6,00"/>
        <filter val="71,00"/>
        <filter val="količina"/>
      </filters>
    </filterColumn>
  </autoFilter>
  <dataConsolidate/>
  <mergeCells count="4">
    <mergeCell ref="F24:G24"/>
    <mergeCell ref="B4:G4"/>
    <mergeCell ref="B6:D6"/>
    <mergeCell ref="B13:D1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3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28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25</v>
      </c>
      <c r="C2" s="51" t="s">
        <v>30</v>
      </c>
      <c r="D2" s="51" t="s">
        <v>26</v>
      </c>
      <c r="E2" s="52" t="s">
        <v>27</v>
      </c>
      <c r="F2" s="52" t="s">
        <v>28</v>
      </c>
      <c r="G2" s="52" t="s">
        <v>29</v>
      </c>
      <c r="I2" s="129" t="s">
        <v>35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30"/>
    </row>
    <row r="4" spans="1:9" ht="15.75" x14ac:dyDescent="0.2">
      <c r="B4" s="146" t="s">
        <v>111</v>
      </c>
      <c r="C4" s="146"/>
      <c r="D4" s="146"/>
      <c r="E4" s="146"/>
      <c r="F4" s="146"/>
      <c r="G4" s="146"/>
    </row>
    <row r="5" spans="1:9" ht="12.75" customHeight="1" x14ac:dyDescent="0.2">
      <c r="B5" s="70"/>
      <c r="C5" s="71"/>
      <c r="D5" s="72"/>
      <c r="E5" s="73" t="str">
        <f>IF(SUM(E8:E8)=0,0,"")</f>
        <v/>
      </c>
      <c r="F5" s="73"/>
      <c r="G5" s="73"/>
      <c r="I5" s="61"/>
    </row>
    <row r="6" spans="1:9" ht="21.2" customHeight="1" x14ac:dyDescent="0.3">
      <c r="B6" s="147" t="s">
        <v>112</v>
      </c>
      <c r="C6" s="148"/>
      <c r="D6" s="148"/>
      <c r="E6" s="59" t="str">
        <f>IF(SUM(E8:E8)=0,0,"")</f>
        <v/>
      </c>
      <c r="F6" s="59"/>
      <c r="G6" s="60"/>
    </row>
    <row r="7" spans="1:9" x14ac:dyDescent="0.2">
      <c r="E7" s="88" t="str">
        <f>IF(SUM(E8:E8)=0,0,"")</f>
        <v/>
      </c>
      <c r="F7" s="88"/>
      <c r="G7" s="88"/>
    </row>
    <row r="8" spans="1:9" ht="51" x14ac:dyDescent="0.2">
      <c r="B8" s="63" t="s">
        <v>113</v>
      </c>
      <c r="C8" s="64" t="s">
        <v>164</v>
      </c>
      <c r="D8" s="65" t="s">
        <v>200</v>
      </c>
      <c r="E8" s="69">
        <v>8</v>
      </c>
      <c r="F8" s="66"/>
      <c r="G8" s="66" t="str">
        <f>IF(F8="","",E8*F8)</f>
        <v/>
      </c>
      <c r="I8" s="128">
        <v>0</v>
      </c>
    </row>
    <row r="9" spans="1:9" ht="12.75" customHeight="1" x14ac:dyDescent="0.2">
      <c r="E9" s="88" t="str">
        <f>IF(SUM(E10:E12)=0,0,"")</f>
        <v/>
      </c>
      <c r="F9" s="88"/>
      <c r="G9" s="88"/>
    </row>
    <row r="10" spans="1:9" ht="21.2" customHeight="1" x14ac:dyDescent="0.3">
      <c r="B10" s="147" t="s">
        <v>114</v>
      </c>
      <c r="C10" s="148"/>
      <c r="D10" s="148"/>
      <c r="E10" s="59" t="str">
        <f>IF(SUM(E12:E12)=0,0,"")</f>
        <v/>
      </c>
      <c r="F10" s="59"/>
      <c r="G10" s="60"/>
    </row>
    <row r="11" spans="1:9" ht="12.75" customHeight="1" x14ac:dyDescent="0.2">
      <c r="E11" s="88" t="str">
        <f>IF(SUM(E12:E12)=0,0,"")</f>
        <v/>
      </c>
      <c r="F11" s="88"/>
      <c r="G11" s="88"/>
    </row>
    <row r="12" spans="1:9" ht="63.75" x14ac:dyDescent="0.2">
      <c r="B12" s="63" t="s">
        <v>115</v>
      </c>
      <c r="C12" s="64" t="s">
        <v>164</v>
      </c>
      <c r="D12" s="65" t="s">
        <v>201</v>
      </c>
      <c r="E12" s="69">
        <f>80</f>
        <v>80</v>
      </c>
      <c r="F12" s="66"/>
      <c r="G12" s="66" t="str">
        <f t="shared" ref="G12" si="0">IF(F12="","",E12*F12)</f>
        <v/>
      </c>
      <c r="I12" s="128">
        <v>0</v>
      </c>
    </row>
    <row r="13" spans="1:9" ht="12.75" customHeight="1" x14ac:dyDescent="0.2">
      <c r="E13" s="88" t="str">
        <f>IF(SUM(E16:E21)=0,0,"")</f>
        <v/>
      </c>
      <c r="F13" s="88"/>
      <c r="G13" s="88"/>
    </row>
    <row r="14" spans="1:9" ht="21.2" customHeight="1" x14ac:dyDescent="0.3">
      <c r="B14" s="147" t="s">
        <v>116</v>
      </c>
      <c r="C14" s="148"/>
      <c r="D14" s="148"/>
      <c r="E14" s="59" t="str">
        <f>IF(SUM(E16:E21)=0,0,"")</f>
        <v/>
      </c>
      <c r="F14" s="59"/>
      <c r="G14" s="60"/>
    </row>
    <row r="15" spans="1:9" ht="9" customHeight="1" x14ac:dyDescent="0.2">
      <c r="E15" s="88" t="str">
        <f>IF(SUM(E16:E21)=0,0,"")</f>
        <v/>
      </c>
      <c r="F15" s="88"/>
      <c r="G15" s="88"/>
    </row>
    <row r="16" spans="1:9" ht="25.5" x14ac:dyDescent="0.2">
      <c r="B16" s="63" t="s">
        <v>117</v>
      </c>
      <c r="C16" s="64" t="s">
        <v>118</v>
      </c>
      <c r="D16" s="65" t="s">
        <v>165</v>
      </c>
      <c r="E16" s="69">
        <v>10</v>
      </c>
      <c r="F16" s="66"/>
      <c r="G16" s="66" t="str">
        <f t="shared" ref="G16:G21" si="1">IF(F16="","",E16*F16)</f>
        <v/>
      </c>
      <c r="I16" s="128">
        <v>125</v>
      </c>
    </row>
    <row r="17" spans="2:9" ht="25.5" x14ac:dyDescent="0.2">
      <c r="B17" s="63" t="s">
        <v>119</v>
      </c>
      <c r="C17" s="64" t="s">
        <v>118</v>
      </c>
      <c r="D17" s="65" t="s">
        <v>167</v>
      </c>
      <c r="E17" s="69">
        <v>3</v>
      </c>
      <c r="F17" s="66"/>
      <c r="G17" s="66" t="str">
        <f t="shared" si="1"/>
        <v/>
      </c>
      <c r="I17" s="128">
        <v>0</v>
      </c>
    </row>
    <row r="18" spans="2:9" ht="25.5" x14ac:dyDescent="0.2">
      <c r="B18" s="63" t="s">
        <v>120</v>
      </c>
      <c r="C18" s="64" t="s">
        <v>118</v>
      </c>
      <c r="D18" s="65" t="s">
        <v>166</v>
      </c>
      <c r="E18" s="69">
        <v>3</v>
      </c>
      <c r="F18" s="66"/>
      <c r="G18" s="66" t="str">
        <f t="shared" si="1"/>
        <v/>
      </c>
      <c r="I18" s="128">
        <v>125</v>
      </c>
    </row>
    <row r="19" spans="2:9" ht="38.25" x14ac:dyDescent="0.2">
      <c r="B19" s="63" t="s">
        <v>182</v>
      </c>
      <c r="C19" s="64" t="s">
        <v>183</v>
      </c>
      <c r="D19" s="67" t="s">
        <v>184</v>
      </c>
      <c r="E19" s="69">
        <v>5</v>
      </c>
      <c r="F19" s="66"/>
      <c r="G19" s="66" t="str">
        <f t="shared" si="1"/>
        <v/>
      </c>
      <c r="I19" s="61"/>
    </row>
    <row r="20" spans="2:9" ht="63.75" x14ac:dyDescent="0.2">
      <c r="B20" s="63" t="s">
        <v>121</v>
      </c>
      <c r="C20" s="64" t="s">
        <v>183</v>
      </c>
      <c r="D20" s="67" t="s">
        <v>185</v>
      </c>
      <c r="E20" s="69">
        <v>5</v>
      </c>
      <c r="F20" s="66"/>
      <c r="G20" s="66" t="str">
        <f t="shared" si="1"/>
        <v/>
      </c>
      <c r="I20" s="61"/>
    </row>
    <row r="21" spans="2:9" ht="51" x14ac:dyDescent="0.2">
      <c r="B21" s="63" t="s">
        <v>180</v>
      </c>
      <c r="C21" s="64" t="s">
        <v>4</v>
      </c>
      <c r="D21" s="65" t="s">
        <v>181</v>
      </c>
      <c r="E21" s="69">
        <v>1</v>
      </c>
      <c r="F21" s="66"/>
      <c r="G21" s="66" t="str">
        <f t="shared" si="1"/>
        <v/>
      </c>
      <c r="I21" s="128">
        <v>0</v>
      </c>
    </row>
    <row r="22" spans="2:9" ht="12.75" customHeight="1" thickBot="1" x14ac:dyDescent="0.25"/>
    <row r="23" spans="2:9" ht="16.5" thickBot="1" x14ac:dyDescent="0.25">
      <c r="D23" s="74" t="s">
        <v>110</v>
      </c>
      <c r="E23" s="75"/>
      <c r="F23" s="149" t="str">
        <f>IF(SUM(G6:G21)=0,"",SUM(G6:G21))</f>
        <v/>
      </c>
      <c r="G23" s="150"/>
    </row>
  </sheetData>
  <sheetProtection selectLockedCells="1" selectUnlockedCells="1"/>
  <autoFilter ref="E1:G23">
    <filterColumn colId="0">
      <filters blank="1">
        <filter val="1,00"/>
        <filter val="10,00"/>
        <filter val="15,00"/>
        <filter val="20,00"/>
        <filter val="30,00"/>
        <filter val="80,00"/>
        <filter val="količina"/>
      </filters>
    </filterColumn>
  </autoFilter>
  <dataConsolidate/>
  <mergeCells count="5">
    <mergeCell ref="B14:D14"/>
    <mergeCell ref="F23:G23"/>
    <mergeCell ref="B10:D10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38</vt:i4>
      </vt:variant>
    </vt:vector>
  </HeadingPairs>
  <TitlesOfParts>
    <vt:vector size="46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'5. GRADBENA IN OBRTNIŠKA DELA'!_1_preddela_2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_4.2_Drenaže</vt:lpstr>
      <vt:lpstr>_4.4_Jaški</vt:lpstr>
      <vt:lpstr>_6.1_Pokončna_oprema_cest</vt:lpstr>
      <vt:lpstr>_6.2_Označbe_na_voziščihž</vt:lpstr>
      <vt:lpstr>_7.2_Elektroenergetski_vodi</vt:lpstr>
      <vt:lpstr>_7.3_Telekomunikacijske_naprave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2025-09-08T14:19:08Z</cp:lastPrinted>
  <dcterms:created xsi:type="dcterms:W3CDTF">2010-07-30T11:24:43Z</dcterms:created>
  <dcterms:modified xsi:type="dcterms:W3CDTF">2025-09-18T12:45:34Z</dcterms:modified>
</cp:coreProperties>
</file>